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0.04.2024 ALOCARE MAI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'30.04.2024 ALOCARE MAI'!$A$2:$R$108</definedName>
  </definedNames>
  <calcPr calcId="125725"/>
</workbook>
</file>

<file path=xl/calcChain.xml><?xml version="1.0" encoding="utf-8"?>
<calcChain xmlns="http://schemas.openxmlformats.org/spreadsheetml/2006/main">
  <c r="L3" i="4"/>
  <c r="G96"/>
  <c r="H96"/>
  <c r="I96"/>
  <c r="J96"/>
  <c r="K96"/>
  <c r="N96"/>
  <c r="O96"/>
  <c r="P96"/>
  <c r="Q96"/>
  <c r="T96"/>
  <c r="U96"/>
  <c r="V96"/>
  <c r="AA96"/>
  <c r="AB96"/>
  <c r="AD96"/>
  <c r="AE96"/>
  <c r="AF96"/>
  <c r="AG96"/>
  <c r="F96"/>
  <c r="AH95"/>
  <c r="AC95"/>
  <c r="AH94"/>
  <c r="AC94"/>
  <c r="AH93"/>
  <c r="Y93"/>
  <c r="AC93" s="1"/>
  <c r="S93"/>
  <c r="W93" s="1"/>
  <c r="M93"/>
  <c r="R93" s="1"/>
  <c r="L93"/>
  <c r="AH92"/>
  <c r="AC92"/>
  <c r="W92"/>
  <c r="R92"/>
  <c r="L92"/>
  <c r="AH91"/>
  <c r="AC91"/>
  <c r="W91"/>
  <c r="R91"/>
  <c r="L91"/>
  <c r="AH90"/>
  <c r="AC90"/>
  <c r="W90"/>
  <c r="R90"/>
  <c r="L90"/>
  <c r="AH89"/>
  <c r="AC89"/>
  <c r="W89"/>
  <c r="R89"/>
  <c r="L89"/>
  <c r="AH88"/>
  <c r="AC88"/>
  <c r="W88"/>
  <c r="R88"/>
  <c r="L88"/>
  <c r="AH87"/>
  <c r="AC87"/>
  <c r="W87"/>
  <c r="R87"/>
  <c r="L87"/>
  <c r="AH86"/>
  <c r="AC86"/>
  <c r="W86"/>
  <c r="R86"/>
  <c r="L86"/>
  <c r="AH85"/>
  <c r="AC85"/>
  <c r="W85"/>
  <c r="R85"/>
  <c r="L85"/>
  <c r="AH84"/>
  <c r="AC84"/>
  <c r="W84"/>
  <c r="R84"/>
  <c r="L84"/>
  <c r="AH83"/>
  <c r="AC83"/>
  <c r="W83"/>
  <c r="R83"/>
  <c r="L83"/>
  <c r="AH82"/>
  <c r="AC82"/>
  <c r="W82"/>
  <c r="R82"/>
  <c r="L82"/>
  <c r="AH81"/>
  <c r="AC81"/>
  <c r="W81"/>
  <c r="R81"/>
  <c r="L81"/>
  <c r="AH80"/>
  <c r="AC80"/>
  <c r="W80"/>
  <c r="R80"/>
  <c r="L80"/>
  <c r="AH79"/>
  <c r="AC79"/>
  <c r="W79"/>
  <c r="R79"/>
  <c r="L79"/>
  <c r="AH78"/>
  <c r="AC78"/>
  <c r="W78"/>
  <c r="R78"/>
  <c r="L78"/>
  <c r="AH77"/>
  <c r="Y77"/>
  <c r="AC77" s="1"/>
  <c r="W77"/>
  <c r="M77"/>
  <c r="R77" s="1"/>
  <c r="L77"/>
  <c r="AH76"/>
  <c r="AC76"/>
  <c r="W76"/>
  <c r="R76"/>
  <c r="L76"/>
  <c r="AH75"/>
  <c r="AC75"/>
  <c r="W75"/>
  <c r="R75"/>
  <c r="L75"/>
  <c r="AH74"/>
  <c r="AC74"/>
  <c r="W74"/>
  <c r="R74"/>
  <c r="L74"/>
  <c r="AH73"/>
  <c r="AC73"/>
  <c r="W73"/>
  <c r="R73"/>
  <c r="L73"/>
  <c r="AH72"/>
  <c r="AC72"/>
  <c r="W72"/>
  <c r="R72"/>
  <c r="L72"/>
  <c r="AH71"/>
  <c r="AC71"/>
  <c r="W71"/>
  <c r="R71"/>
  <c r="L71"/>
  <c r="AH70"/>
  <c r="AC70"/>
  <c r="W70"/>
  <c r="R70"/>
  <c r="L70"/>
  <c r="AH69"/>
  <c r="AC69"/>
  <c r="W69"/>
  <c r="R69"/>
  <c r="L69"/>
  <c r="AH68"/>
  <c r="AC68"/>
  <c r="W68"/>
  <c r="R68"/>
  <c r="L68"/>
  <c r="AH67"/>
  <c r="AC67"/>
  <c r="W67"/>
  <c r="R67"/>
  <c r="L67"/>
  <c r="AH66"/>
  <c r="AC66"/>
  <c r="W66"/>
  <c r="R66"/>
  <c r="L66"/>
  <c r="AH65"/>
  <c r="AC65"/>
  <c r="W65"/>
  <c r="R65"/>
  <c r="L65"/>
  <c r="AH64"/>
  <c r="AC64"/>
  <c r="W64"/>
  <c r="R64"/>
  <c r="L64"/>
  <c r="AH63"/>
  <c r="AC63"/>
  <c r="W63"/>
  <c r="R63"/>
  <c r="L63"/>
  <c r="AH62"/>
  <c r="AC62"/>
  <c r="W62"/>
  <c r="R62"/>
  <c r="L62"/>
  <c r="AH61"/>
  <c r="AC61"/>
  <c r="W61"/>
  <c r="R61"/>
  <c r="L61"/>
  <c r="AH60"/>
  <c r="AC60"/>
  <c r="W60"/>
  <c r="R60"/>
  <c r="L60"/>
  <c r="AH59"/>
  <c r="AC59"/>
  <c r="W59"/>
  <c r="R59"/>
  <c r="L59"/>
  <c r="AH58"/>
  <c r="AC58"/>
  <c r="W58"/>
  <c r="R58"/>
  <c r="L58"/>
  <c r="AH57"/>
  <c r="AC57"/>
  <c r="W57"/>
  <c r="R57"/>
  <c r="L57"/>
  <c r="AH56"/>
  <c r="AC56"/>
  <c r="W56"/>
  <c r="R56"/>
  <c r="L56"/>
  <c r="AH55"/>
  <c r="AC55"/>
  <c r="S55"/>
  <c r="W55" s="1"/>
  <c r="R55"/>
  <c r="L55"/>
  <c r="AH54"/>
  <c r="AC54"/>
  <c r="W54"/>
  <c r="R54"/>
  <c r="L54"/>
  <c r="AH53"/>
  <c r="AC53"/>
  <c r="W53"/>
  <c r="R53"/>
  <c r="L53"/>
  <c r="AH52"/>
  <c r="AC52"/>
  <c r="S52"/>
  <c r="W52" s="1"/>
  <c r="M52"/>
  <c r="R52" s="1"/>
  <c r="L52"/>
  <c r="AH51"/>
  <c r="AC51"/>
  <c r="W51"/>
  <c r="R51"/>
  <c r="L51"/>
  <c r="AH50"/>
  <c r="AC50"/>
  <c r="W50"/>
  <c r="R50"/>
  <c r="L50"/>
  <c r="AH49"/>
  <c r="AC49"/>
  <c r="W49"/>
  <c r="R49"/>
  <c r="L49"/>
  <c r="AH48"/>
  <c r="AC48"/>
  <c r="W48"/>
  <c r="R48"/>
  <c r="L48"/>
  <c r="AH47"/>
  <c r="AC47"/>
  <c r="W47"/>
  <c r="R47"/>
  <c r="L47"/>
  <c r="AH46"/>
  <c r="AC46"/>
  <c r="S46"/>
  <c r="W46" s="1"/>
  <c r="R46"/>
  <c r="L46"/>
  <c r="AH45"/>
  <c r="AC45"/>
  <c r="W45"/>
  <c r="R45"/>
  <c r="L45"/>
  <c r="AH44"/>
  <c r="AC44"/>
  <c r="W44"/>
  <c r="R44"/>
  <c r="L44"/>
  <c r="AH43"/>
  <c r="AC43"/>
  <c r="W43"/>
  <c r="R43"/>
  <c r="L43"/>
  <c r="AH42"/>
  <c r="AC42"/>
  <c r="W42"/>
  <c r="R42"/>
  <c r="L42"/>
  <c r="AH41"/>
  <c r="AC41"/>
  <c r="W41"/>
  <c r="R41"/>
  <c r="L41"/>
  <c r="AH40"/>
  <c r="AC40"/>
  <c r="Y40"/>
  <c r="S40"/>
  <c r="W40" s="1"/>
  <c r="M40"/>
  <c r="R40" s="1"/>
  <c r="L40"/>
  <c r="AH39"/>
  <c r="AC39"/>
  <c r="W39"/>
  <c r="R39"/>
  <c r="L39"/>
  <c r="AH38"/>
  <c r="Z38"/>
  <c r="Y38"/>
  <c r="AC38" s="1"/>
  <c r="S38"/>
  <c r="W38" s="1"/>
  <c r="R38"/>
  <c r="L38"/>
  <c r="AH37"/>
  <c r="AC37"/>
  <c r="W37"/>
  <c r="R37"/>
  <c r="L37"/>
  <c r="AH36"/>
  <c r="AC36"/>
  <c r="W36"/>
  <c r="R36"/>
  <c r="L36"/>
  <c r="AH35"/>
  <c r="Y35"/>
  <c r="AC35" s="1"/>
  <c r="S35"/>
  <c r="W35" s="1"/>
  <c r="M35"/>
  <c r="R35" s="1"/>
  <c r="L35"/>
  <c r="AH34"/>
  <c r="AC34"/>
  <c r="W34"/>
  <c r="R34"/>
  <c r="L34"/>
  <c r="AH33"/>
  <c r="Y33"/>
  <c r="AC33" s="1"/>
  <c r="W33"/>
  <c r="R33"/>
  <c r="L33"/>
  <c r="AH32"/>
  <c r="AC32"/>
  <c r="W32"/>
  <c r="R32"/>
  <c r="L32"/>
  <c r="AH31"/>
  <c r="Y31"/>
  <c r="AC31" s="1"/>
  <c r="S31"/>
  <c r="W31" s="1"/>
  <c r="M31"/>
  <c r="R31" s="1"/>
  <c r="L31"/>
  <c r="AH30"/>
  <c r="Z30"/>
  <c r="Z96" s="1"/>
  <c r="Y30"/>
  <c r="W30"/>
  <c r="M30"/>
  <c r="R30" s="1"/>
  <c r="L30"/>
  <c r="AH29"/>
  <c r="Y29"/>
  <c r="AC29" s="1"/>
  <c r="W29"/>
  <c r="R29"/>
  <c r="L29"/>
  <c r="AH28"/>
  <c r="AC28"/>
  <c r="W28"/>
  <c r="R28"/>
  <c r="L28"/>
  <c r="AH27"/>
  <c r="AC27"/>
  <c r="W27"/>
  <c r="R27"/>
  <c r="L27"/>
  <c r="AH26"/>
  <c r="AC26"/>
  <c r="W26"/>
  <c r="R26"/>
  <c r="L26"/>
  <c r="AH25"/>
  <c r="AC25"/>
  <c r="W25"/>
  <c r="R25"/>
  <c r="L25"/>
  <c r="AH24"/>
  <c r="AC24"/>
  <c r="W24"/>
  <c r="R24"/>
  <c r="L24"/>
  <c r="AH23"/>
  <c r="AC23"/>
  <c r="W23"/>
  <c r="R23"/>
  <c r="L23"/>
  <c r="AH22"/>
  <c r="AC22"/>
  <c r="W22"/>
  <c r="R22"/>
  <c r="L22"/>
  <c r="AH21"/>
  <c r="AC21"/>
  <c r="W21"/>
  <c r="R21"/>
  <c r="L21"/>
  <c r="AH20"/>
  <c r="AC20"/>
  <c r="S20"/>
  <c r="W20" s="1"/>
  <c r="R20"/>
  <c r="L20"/>
  <c r="AH19"/>
  <c r="AC19"/>
  <c r="W19"/>
  <c r="R19"/>
  <c r="L19"/>
  <c r="AH18"/>
  <c r="Y18"/>
  <c r="AC18" s="1"/>
  <c r="S18"/>
  <c r="W18" s="1"/>
  <c r="R18"/>
  <c r="L18"/>
  <c r="AH17"/>
  <c r="AC17"/>
  <c r="W17"/>
  <c r="R17"/>
  <c r="L17"/>
  <c r="AH16"/>
  <c r="AC16"/>
  <c r="W16"/>
  <c r="R16"/>
  <c r="L16"/>
  <c r="AH15"/>
  <c r="AC15"/>
  <c r="W15"/>
  <c r="R15"/>
  <c r="L15"/>
  <c r="AH14"/>
  <c r="Y14"/>
  <c r="AC14" s="1"/>
  <c r="S14"/>
  <c r="W14" s="1"/>
  <c r="M14"/>
  <c r="R14" s="1"/>
  <c r="L14"/>
  <c r="AH13"/>
  <c r="AC13"/>
  <c r="W13"/>
  <c r="R13"/>
  <c r="L13"/>
  <c r="AH12"/>
  <c r="AC12"/>
  <c r="W12"/>
  <c r="R12"/>
  <c r="L12"/>
  <c r="AH11"/>
  <c r="AC11"/>
  <c r="W11"/>
  <c r="R11"/>
  <c r="L11"/>
  <c r="AH10"/>
  <c r="AC10"/>
  <c r="W10"/>
  <c r="R10"/>
  <c r="L10"/>
  <c r="AH9"/>
  <c r="AC9"/>
  <c r="Y9"/>
  <c r="S9"/>
  <c r="W9" s="1"/>
  <c r="M9"/>
  <c r="R9" s="1"/>
  <c r="L9"/>
  <c r="AH8"/>
  <c r="AC8"/>
  <c r="W8"/>
  <c r="R8"/>
  <c r="L8"/>
  <c r="AH7"/>
  <c r="AC7"/>
  <c r="W7"/>
  <c r="R7"/>
  <c r="L7"/>
  <c r="AH6"/>
  <c r="Y6"/>
  <c r="Y96" s="1"/>
  <c r="S6"/>
  <c r="W6" s="1"/>
  <c r="M6"/>
  <c r="L6"/>
  <c r="AH5"/>
  <c r="AC5"/>
  <c r="W5"/>
  <c r="R5"/>
  <c r="L5"/>
  <c r="AH4"/>
  <c r="AC4"/>
  <c r="S4"/>
  <c r="R4"/>
  <c r="L4"/>
  <c r="AH3"/>
  <c r="AC3"/>
  <c r="W3"/>
  <c r="R3"/>
  <c r="AI37" l="1"/>
  <c r="X43"/>
  <c r="X59"/>
  <c r="X63"/>
  <c r="X67"/>
  <c r="X71"/>
  <c r="X28"/>
  <c r="X34"/>
  <c r="L96"/>
  <c r="AI50"/>
  <c r="X54"/>
  <c r="AH96"/>
  <c r="M96"/>
  <c r="AI10"/>
  <c r="AC30"/>
  <c r="AI41"/>
  <c r="AI45"/>
  <c r="AI57"/>
  <c r="AI61"/>
  <c r="AI65"/>
  <c r="AI69"/>
  <c r="X3"/>
  <c r="X15"/>
  <c r="AI36"/>
  <c r="AI95"/>
  <c r="S96"/>
  <c r="X48"/>
  <c r="X5"/>
  <c r="X7"/>
  <c r="X19"/>
  <c r="AI21"/>
  <c r="AI25"/>
  <c r="AI79"/>
  <c r="AI82"/>
  <c r="AI86"/>
  <c r="AI90"/>
  <c r="X69"/>
  <c r="X75"/>
  <c r="AI3"/>
  <c r="AI8"/>
  <c r="AI17"/>
  <c r="X17"/>
  <c r="AI20"/>
  <c r="AI22"/>
  <c r="X24"/>
  <c r="AI26"/>
  <c r="AI33"/>
  <c r="AI73"/>
  <c r="X73"/>
  <c r="AI94"/>
  <c r="X12"/>
  <c r="X33"/>
  <c r="AI35"/>
  <c r="AI39"/>
  <c r="X52"/>
  <c r="AI80"/>
  <c r="AI83"/>
  <c r="AI84"/>
  <c r="AI87"/>
  <c r="AI88"/>
  <c r="AI91"/>
  <c r="AI92"/>
  <c r="AI11"/>
  <c r="AI12"/>
  <c r="AI19"/>
  <c r="AI24"/>
  <c r="AI28"/>
  <c r="AI32"/>
  <c r="X38"/>
  <c r="AI42"/>
  <c r="AI43"/>
  <c r="AI47"/>
  <c r="AI48"/>
  <c r="AI51"/>
  <c r="AI53"/>
  <c r="AI54"/>
  <c r="AI58"/>
  <c r="AI59"/>
  <c r="AI62"/>
  <c r="AI63"/>
  <c r="AI66"/>
  <c r="AI67"/>
  <c r="AI70"/>
  <c r="AI71"/>
  <c r="AI74"/>
  <c r="AI75"/>
  <c r="X79"/>
  <c r="X82"/>
  <c r="X86"/>
  <c r="X90"/>
  <c r="AC6"/>
  <c r="AC96" s="1"/>
  <c r="AI7"/>
  <c r="X10"/>
  <c r="AI15"/>
  <c r="AI18"/>
  <c r="X22"/>
  <c r="X26"/>
  <c r="AI34"/>
  <c r="X37"/>
  <c r="X41"/>
  <c r="X45"/>
  <c r="X50"/>
  <c r="X57"/>
  <c r="X61"/>
  <c r="X65"/>
  <c r="AI29"/>
  <c r="X80"/>
  <c r="X84"/>
  <c r="X88"/>
  <c r="X92"/>
  <c r="AI46"/>
  <c r="AI52"/>
  <c r="AI14"/>
  <c r="X14"/>
  <c r="AI31"/>
  <c r="AI93"/>
  <c r="AI9"/>
  <c r="X9"/>
  <c r="AI40"/>
  <c r="X40"/>
  <c r="X55"/>
  <c r="AI5"/>
  <c r="X13"/>
  <c r="X16"/>
  <c r="X23"/>
  <c r="X27"/>
  <c r="AI30"/>
  <c r="X44"/>
  <c r="X49"/>
  <c r="AI55"/>
  <c r="X56"/>
  <c r="X60"/>
  <c r="X64"/>
  <c r="X68"/>
  <c r="X72"/>
  <c r="X76"/>
  <c r="X77"/>
  <c r="AI77"/>
  <c r="X78"/>
  <c r="X81"/>
  <c r="X85"/>
  <c r="X89"/>
  <c r="AI13"/>
  <c r="AI16"/>
  <c r="X18"/>
  <c r="X20"/>
  <c r="AI23"/>
  <c r="AI27"/>
  <c r="X30"/>
  <c r="AI44"/>
  <c r="X46"/>
  <c r="AI49"/>
  <c r="AI56"/>
  <c r="AI60"/>
  <c r="AI64"/>
  <c r="AI68"/>
  <c r="AI72"/>
  <c r="AI76"/>
  <c r="AI78"/>
  <c r="AI81"/>
  <c r="AI85"/>
  <c r="AI89"/>
  <c r="R6"/>
  <c r="R96" s="1"/>
  <c r="W4"/>
  <c r="W96" s="1"/>
  <c r="X8"/>
  <c r="X11"/>
  <c r="X21"/>
  <c r="X25"/>
  <c r="X29"/>
  <c r="X31"/>
  <c r="X32"/>
  <c r="X35"/>
  <c r="X36"/>
  <c r="AI38"/>
  <c r="X39"/>
  <c r="X42"/>
  <c r="X47"/>
  <c r="X51"/>
  <c r="X53"/>
  <c r="X58"/>
  <c r="X62"/>
  <c r="X66"/>
  <c r="X70"/>
  <c r="X74"/>
  <c r="X83"/>
  <c r="X87"/>
  <c r="X91"/>
  <c r="X93"/>
  <c r="AI6" l="1"/>
  <c r="X6"/>
  <c r="X4"/>
  <c r="AI4"/>
  <c r="AI96" s="1"/>
  <c r="X96" l="1"/>
</calcChain>
</file>

<file path=xl/sharedStrings.xml><?xml version="1.0" encoding="utf-8"?>
<sst xmlns="http://schemas.openxmlformats.org/spreadsheetml/2006/main" count="315" uniqueCount="315">
  <si>
    <t>nr inreg</t>
  </si>
  <si>
    <t>b</t>
  </si>
  <si>
    <t>nr contract</t>
  </si>
  <si>
    <t>denumire furnizor</t>
  </si>
  <si>
    <t>CUI</t>
  </si>
  <si>
    <t>SSZ 2023</t>
  </si>
  <si>
    <t>DRG IAN</t>
  </si>
  <si>
    <t>CHR IAN</t>
  </si>
  <si>
    <t>PAL IAN</t>
  </si>
  <si>
    <t>SSZ IAN</t>
  </si>
  <si>
    <t>SUPLIM SSZ IAN</t>
  </si>
  <si>
    <t>TOTAL IANUARIE</t>
  </si>
  <si>
    <t xml:space="preserve">DRG FEB </t>
  </si>
  <si>
    <t>CHR FEB</t>
  </si>
  <si>
    <t>PAL FEB</t>
  </si>
  <si>
    <t>SSZ FEB</t>
  </si>
  <si>
    <t>SUPLIM SSZ FEB</t>
  </si>
  <si>
    <t>TOTAL FEBRUARIE</t>
  </si>
  <si>
    <t>DRG MAR</t>
  </si>
  <si>
    <t>CHR MAR</t>
  </si>
  <si>
    <t>PAL MAR</t>
  </si>
  <si>
    <t>SSZ MAR</t>
  </si>
  <si>
    <t>TOTAL MARTIE</t>
  </si>
  <si>
    <t>TRIM I 2024</t>
  </si>
  <si>
    <t>DRG APR</t>
  </si>
  <si>
    <t>CHR APR</t>
  </si>
  <si>
    <t>PAL APR</t>
  </si>
  <si>
    <t>SSZ APR</t>
  </si>
  <si>
    <t>TOTAL APRILIE</t>
  </si>
  <si>
    <t>DRG MAI</t>
  </si>
  <si>
    <t>CHR MAI</t>
  </si>
  <si>
    <t>PAL MAI</t>
  </si>
  <si>
    <t>SSZ MAI</t>
  </si>
  <si>
    <t>TOTAL MAI</t>
  </si>
  <si>
    <t>TOTAL CONTRACT</t>
  </si>
  <si>
    <t>B_01</t>
  </si>
  <si>
    <t>U0018/2023</t>
  </si>
  <si>
    <t>SPITALUL CLINIC "SF. MARIA" BUCUREȘTI</t>
  </si>
  <si>
    <t>B_05</t>
  </si>
  <si>
    <t>U0027/2023</t>
  </si>
  <si>
    <t>SPITALUL CLINIC DE URGENȚĂ PENTRU COPII "GRIGORE ALEXANDRESCU"</t>
  </si>
  <si>
    <t>B_38</t>
  </si>
  <si>
    <t>U0022/2023</t>
  </si>
  <si>
    <t>CENTRUL DE EVALUARE ȘI TRATAMENT AL TOXICODEPENDENȚILOR PENTRU TINERI  "SF. STELIAN"</t>
  </si>
  <si>
    <t>B_02</t>
  </si>
  <si>
    <t>U0049/2023</t>
  </si>
  <si>
    <t>SPITALUL CLINIC DE URGENȚĂ BUCUREȘTI</t>
  </si>
  <si>
    <t>B_04</t>
  </si>
  <si>
    <t>U0028/2023</t>
  </si>
  <si>
    <t>SPITALUL CLINIC DE NEFROLOGIE "DR. CAROL DAVILA" BUCUREȘTI</t>
  </si>
  <si>
    <t>B_03</t>
  </si>
  <si>
    <t>U0024/2023</t>
  </si>
  <si>
    <t>SPITALUL CLINIC DE URGENȚE ȘI CHIRURGIE PLASTICĂ, REPARATORIE ȘI ARSURI</t>
  </si>
  <si>
    <t>B_06</t>
  </si>
  <si>
    <t>U0041/2023</t>
  </si>
  <si>
    <t>SPITALUL CLINIC FILANTROPIA</t>
  </si>
  <si>
    <t>B_08</t>
  </si>
  <si>
    <t>U0047/2023</t>
  </si>
  <si>
    <t>SPITALUL CLINIC DE URGENȚE OFTALMOLOGICE BUCUREȘTI</t>
  </si>
  <si>
    <t>B_10</t>
  </si>
  <si>
    <t>U0012/2023</t>
  </si>
  <si>
    <t>INSTITUTUL NAȚIONAL DE GERIATRIE ȘI GERONTOLOGIE "ANA ASLAN"</t>
  </si>
  <si>
    <t>B_12</t>
  </si>
  <si>
    <t>U0037/2023</t>
  </si>
  <si>
    <t>INSTITUTUL DE ENDOCRINOLOGIE "DR.  C. I. PARHON" BUCUREȘTI</t>
  </si>
  <si>
    <t>B_13</t>
  </si>
  <si>
    <t>U0009/2023</t>
  </si>
  <si>
    <t>SPITALUL CLINIC "DR. I. CANTACUZINO" BUCUREȘTI</t>
  </si>
  <si>
    <t>B_21</t>
  </si>
  <si>
    <t>U0010/2023</t>
  </si>
  <si>
    <t>SPITALUL CLINIC DE URGENȚĂ "SF. PANTELIMON" BUCUREȘTI</t>
  </si>
  <si>
    <t>B_22</t>
  </si>
  <si>
    <t>U0039/2023</t>
  </si>
  <si>
    <t>SPITALUL CLINIC DE COPII "DR. V. GOMOIU"</t>
  </si>
  <si>
    <t>B_42</t>
  </si>
  <si>
    <t>U0040/2023</t>
  </si>
  <si>
    <t>SPITALUL CLINIC "NICOLAE MALAXA" BUCUREȘTI</t>
  </si>
  <si>
    <t>B_41</t>
  </si>
  <si>
    <t>U0043/2023</t>
  </si>
  <si>
    <t>CENTRUL METODOLOGIC DE REUMATOLOGIE "DR. ION STOIA" BUCUREȘTI</t>
  </si>
  <si>
    <t>B_19</t>
  </si>
  <si>
    <t>U0032/2023</t>
  </si>
  <si>
    <t>INSTITUTUL DE URGENŢĂ PENTRU BOLI CARDIOVASCULARE "PROF. DR. C. C.  ILIESCU" BUCUREȘTI</t>
  </si>
  <si>
    <t>B_16</t>
  </si>
  <si>
    <t>U0007/2023</t>
  </si>
  <si>
    <t>SPITALUL CLINIC COLENTINA</t>
  </si>
  <si>
    <t>B_18</t>
  </si>
  <si>
    <t>U0046/2023</t>
  </si>
  <si>
    <t>INSTITUTUL CLINIC FUNDENI</t>
  </si>
  <si>
    <t>B_14</t>
  </si>
  <si>
    <t>U0003/2023</t>
  </si>
  <si>
    <t>INSTITUTUL DE DIABET, NUTRIȚIE ȘI BOLI METABOLICE "DR. N. PAULESCU" BUCUREȘTI</t>
  </si>
  <si>
    <t>B_11</t>
  </si>
  <si>
    <t>U0004/2023</t>
  </si>
  <si>
    <t>INSTITUTUL ONCOLOGIC "PROF. DR. AL. TRESTIOREANU" BUCUREȘTI</t>
  </si>
  <si>
    <t>B_20</t>
  </si>
  <si>
    <t>U0029/2023</t>
  </si>
  <si>
    <t>INSTITUTUL NAȚIONAL PENTRU SĂNĂTATEA MAMEI ȘI COPILULUI "ALESSANDRESCU - RUSESCU"</t>
  </si>
  <si>
    <t>B_15</t>
  </si>
  <si>
    <t>U0042/2023</t>
  </si>
  <si>
    <t>SPITALUL CLINIC DE ORTOPEDIE-TRAUMATOLOGIE "FOIȘOR" BUCUREȘTI</t>
  </si>
  <si>
    <t>B_23</t>
  </si>
  <si>
    <t>U0035/2023</t>
  </si>
  <si>
    <t>SPITALUL CLINIC COLȚEA</t>
  </si>
  <si>
    <t>B_70</t>
  </si>
  <si>
    <t>U0050/2023</t>
  </si>
  <si>
    <t>INSTITUTUL NAȚIONAL DE RECUPERARE, MEDICINĂ FIZICĂ ȘI BALNEOCLIMATOLOGIE</t>
  </si>
  <si>
    <t>B_29</t>
  </si>
  <si>
    <t>U0008/2023</t>
  </si>
  <si>
    <t>SPITALUL CLINIC DE URGENȚĂ "SF.IOAN" BUCUREȘTI</t>
  </si>
  <si>
    <t>B_60</t>
  </si>
  <si>
    <t>U0045/2023</t>
  </si>
  <si>
    <t>SPITALUL DE BOLNAVI CRONICI ȘI GERIATRIE SF. LUCA</t>
  </si>
  <si>
    <t>B_28</t>
  </si>
  <si>
    <t>U0044/2023</t>
  </si>
  <si>
    <t>SPITALUL CLINIC DE URGENȚĂ PENTRU COPII "M.S.CURIE"</t>
  </si>
  <si>
    <t>B_35</t>
  </si>
  <si>
    <t>U0006/2023</t>
  </si>
  <si>
    <t>SPITALUL CLINIC DE URGENȚĂ "DR.BAGDASAR-ARSENI"</t>
  </si>
  <si>
    <t>B_36</t>
  </si>
  <si>
    <t>U0021/2023</t>
  </si>
  <si>
    <t>INSTITUTUL NAȚIONAL DE NEUROLOGIE ȘI BOLI NEUROVASCULARE BUCUREȘTI</t>
  </si>
  <si>
    <t>B_47</t>
  </si>
  <si>
    <t>U0002/2023</t>
  </si>
  <si>
    <t>INSTITUTUL DE PNEUMOLOGIE MARIUS NASTA</t>
  </si>
  <si>
    <t>B_31</t>
  </si>
  <si>
    <t>U0048/2023</t>
  </si>
  <si>
    <t>SPITALUL CLINIC "DR.THEODOR BURGHELE" BUCUREȘTI</t>
  </si>
  <si>
    <t>B_32</t>
  </si>
  <si>
    <t>U0014/2023</t>
  </si>
  <si>
    <t>INSTITUTUL DE FONOAUDIOLOGIE ȘI CHIRURGIE FUNCȚIONALĂ ORL "DR. HOCIOTĂ"</t>
  </si>
  <si>
    <t>B_33</t>
  </si>
  <si>
    <t>U0017/2023</t>
  </si>
  <si>
    <t>SPITALUL DE URGENȚĂ UNIVERSITAR BUCUREȘTI</t>
  </si>
  <si>
    <t>B_09</t>
  </si>
  <si>
    <t>U0033/2023</t>
  </si>
  <si>
    <t>SPITALUL CLINIC DE CHIRURGIE OMF "PROF. DR. DAN THEODORESCU" BUCUREȘTI</t>
  </si>
  <si>
    <t>B_34</t>
  </si>
  <si>
    <t>U0016/2023</t>
  </si>
  <si>
    <t>SPITALUL CLINIC DE OBSTETRICĂ-GINECOLOGIE "DR.PANAIT SÂRBU" BUCUREȘTI</t>
  </si>
  <si>
    <t>B_25</t>
  </si>
  <si>
    <t>U0025/2023</t>
  </si>
  <si>
    <t>SPITALUL CLINIC DE BOLI INFECȚIOASE ȘI BOLI TROPICALE "DR.V.BABEȘ" BUCUREȘTI</t>
  </si>
  <si>
    <t>B_27</t>
  </si>
  <si>
    <t>U0023/2023</t>
  </si>
  <si>
    <t>SPITALUL CLINIC DE PSIHIATRIE PROF. DR. "AL. OBREGIA"</t>
  </si>
  <si>
    <t>B_48</t>
  </si>
  <si>
    <t>U0005/2023</t>
  </si>
  <si>
    <t>INSTITUTUL DE BOLI INFECȚIOASE "Dr. MATEI BALȘ"</t>
  </si>
  <si>
    <t>B_40</t>
  </si>
  <si>
    <t>U0013/2023</t>
  </si>
  <si>
    <t>SPITALUL DE PNEUMOFTIZIOLOGIE "SF. ȘTEFAN"</t>
  </si>
  <si>
    <t>B_80</t>
  </si>
  <si>
    <t>U0051/2023</t>
  </si>
  <si>
    <t>SPITALUL UNIVERSITAR DE URGENȚĂ "ELIAS"</t>
  </si>
  <si>
    <t>B_90</t>
  </si>
  <si>
    <t>U0053/2023</t>
  </si>
  <si>
    <t>SPITALUL DE PSIHIATRIE  DR. "CONSTANTIN GORGOS"</t>
  </si>
  <si>
    <t>B_91</t>
  </si>
  <si>
    <t>U0054/2023</t>
  </si>
  <si>
    <t>CREȘTINĂ MEDICALĂ MUNPOSAN '94 SRL</t>
  </si>
  <si>
    <t>B_49</t>
  </si>
  <si>
    <t>U0056/2023</t>
  </si>
  <si>
    <t>C.N.M.R.N. "NICOLAE ROBĂNESCU"</t>
  </si>
  <si>
    <t>B_95</t>
  </si>
  <si>
    <t>U0057/2023</t>
  </si>
  <si>
    <t>EUROCLINIC HOSPITAL SA</t>
  </si>
  <si>
    <t>B_96</t>
  </si>
  <si>
    <t>U0059/2023</t>
  </si>
  <si>
    <t>MED LIFE SA</t>
  </si>
  <si>
    <t>B_99</t>
  </si>
  <si>
    <t>U0062/2023</t>
  </si>
  <si>
    <t>GRAL MEDICAL SRL</t>
  </si>
  <si>
    <t>B_103</t>
  </si>
  <si>
    <t>U0066/2023</t>
  </si>
  <si>
    <t>CENTRUL MEDICAL UNIREA SRL</t>
  </si>
  <si>
    <t>B_101</t>
  </si>
  <si>
    <t>U0064/2023</t>
  </si>
  <si>
    <t>TINOS CLINIC SRL</t>
  </si>
  <si>
    <t>B_109</t>
  </si>
  <si>
    <t>U0071/2023</t>
  </si>
  <si>
    <t>FOCUS LAB PLUS S.R.L.</t>
  </si>
  <si>
    <t>B_110</t>
  </si>
  <si>
    <t>U0069/2023</t>
  </si>
  <si>
    <t>ANGIOMEDICA - NOI ȘTIM CE AI PE INIMĂ SRL</t>
  </si>
  <si>
    <t>B_111</t>
  </si>
  <si>
    <t>U0070/2023</t>
  </si>
  <si>
    <t>CLINICA NEWMEDICS SRL</t>
  </si>
  <si>
    <t>B_112</t>
  </si>
  <si>
    <t>U0072/2023</t>
  </si>
  <si>
    <t>AFFIDEA ROMANIA SRL</t>
  </si>
  <si>
    <t>B_113</t>
  </si>
  <si>
    <t>U0074/2023</t>
  </si>
  <si>
    <t>DELTA HEALTH CARE SRL</t>
  </si>
  <si>
    <t>B_116</t>
  </si>
  <si>
    <t>U0073/2023</t>
  </si>
  <si>
    <t>SANADOR SRL</t>
  </si>
  <si>
    <t>B_117</t>
  </si>
  <si>
    <t>U0079/2023</t>
  </si>
  <si>
    <t>SANAMED HOSPITAL SRL</t>
  </si>
  <si>
    <t>B_114</t>
  </si>
  <si>
    <t>U0078/2023</t>
  </si>
  <si>
    <t>CLINICA MEDICALĂ HIPOCRAT 2000 SRL</t>
  </si>
  <si>
    <t>B_118</t>
  </si>
  <si>
    <t>U0080/2023</t>
  </si>
  <si>
    <t>WEST EYE HOSPITAL SRL</t>
  </si>
  <si>
    <t>B_124</t>
  </si>
  <si>
    <t>U0059BIS/2023</t>
  </si>
  <si>
    <t>MEDLIFE SA BUCUREȘTI - SUCURSALA BUCUREȘTI</t>
  </si>
  <si>
    <t>B_122</t>
  </si>
  <si>
    <t>U0082/2023</t>
  </si>
  <si>
    <t>MEDICOVER SRL</t>
  </si>
  <si>
    <t>B_128</t>
  </si>
  <si>
    <t>U0086/2023</t>
  </si>
  <si>
    <t>MEDICOVER HOSPITALS SRL</t>
  </si>
  <si>
    <t>B_130</t>
  </si>
  <si>
    <t>U0087/2023</t>
  </si>
  <si>
    <t>LAURUS MEDICAL SRL</t>
  </si>
  <si>
    <t>T_02</t>
  </si>
  <si>
    <t>U0084/2023</t>
  </si>
  <si>
    <t>SPITALUL UNIVERSITAR CF WITING</t>
  </si>
  <si>
    <t>T_01</t>
  </si>
  <si>
    <t>U0083/2023</t>
  </si>
  <si>
    <t>SPITALUL CLINIC CF2 BUCUREȘTI</t>
  </si>
  <si>
    <t>B_126</t>
  </si>
  <si>
    <t>U0088/2023</t>
  </si>
  <si>
    <t>FUNDAȚIA BUCURIA AJUTORULUI</t>
  </si>
  <si>
    <t>B_129</t>
  </si>
  <si>
    <t>U0085/2023</t>
  </si>
  <si>
    <t>POLICLINICO DI MONZA</t>
  </si>
  <si>
    <t>B_136</t>
  </si>
  <si>
    <t>U0096/2023</t>
  </si>
  <si>
    <t>PROMED SYSTEM SRL</t>
  </si>
  <si>
    <t>B_140</t>
  </si>
  <si>
    <t>U0100/2023</t>
  </si>
  <si>
    <t>FUNDAȚIA DR. V. BABEȘ</t>
  </si>
  <si>
    <t>B_133</t>
  </si>
  <si>
    <t>U0093/2023</t>
  </si>
  <si>
    <t>CENTRUL MEDICAL OVERMED SRL</t>
  </si>
  <si>
    <t>B_138</t>
  </si>
  <si>
    <t>U0098/2023</t>
  </si>
  <si>
    <t>MNT HEALTHCARE SRL</t>
  </si>
  <si>
    <t>B_131</t>
  </si>
  <si>
    <t>U0091/2023</t>
  </si>
  <si>
    <t>BAU M.A.N. CONSTRUCT SRL</t>
  </si>
  <si>
    <t>B_132</t>
  </si>
  <si>
    <t>U0092/2023</t>
  </si>
  <si>
    <t>IMUNOCLASS SRL</t>
  </si>
  <si>
    <t>B_134</t>
  </si>
  <si>
    <t>U0094/2023</t>
  </si>
  <si>
    <t>NUTRILIFE SRL</t>
  </si>
  <si>
    <t>B_146</t>
  </si>
  <si>
    <t>U0106/2023</t>
  </si>
  <si>
    <t>SAPIENS MEDICAL SRL</t>
  </si>
  <si>
    <t>B_147</t>
  </si>
  <si>
    <t>U0107/2023</t>
  </si>
  <si>
    <t>FUNDAȚIA HOSPICE CASA SPERANȚEI</t>
  </si>
  <si>
    <t>B_150</t>
  </si>
  <si>
    <t>U0109/2023</t>
  </si>
  <si>
    <t>CENTRUL DE DIAGNOSTIC ȘI TRATAMENT PROVITA SA</t>
  </si>
  <si>
    <t>B_149</t>
  </si>
  <si>
    <t>U0108/2023</t>
  </si>
  <si>
    <t>ASOCIAȚIA CENTRUL DE ÎNGRIJIRE CASA SUTER</t>
  </si>
  <si>
    <t>B_153</t>
  </si>
  <si>
    <t>U0111/2023</t>
  </si>
  <si>
    <t>VICTORIA MEDICAL CENTER SRL</t>
  </si>
  <si>
    <t>B_156</t>
  </si>
  <si>
    <t>U0115/2023</t>
  </si>
  <si>
    <t>LOTUS MED S.R.L.</t>
  </si>
  <si>
    <t>B_158</t>
  </si>
  <si>
    <t>U0117/2023</t>
  </si>
  <si>
    <t>AIS CLINCS&amp;HOSPITAL SRL</t>
  </si>
  <si>
    <t>B_159</t>
  </si>
  <si>
    <t>U0118/2023</t>
  </si>
  <si>
    <t>INFOSAN SRL</t>
  </si>
  <si>
    <t>B_160</t>
  </si>
  <si>
    <t>U0119/2023</t>
  </si>
  <si>
    <t>MEDICAL CITY BLUE SRL</t>
  </si>
  <si>
    <t>B_161</t>
  </si>
  <si>
    <t>U0120/2023</t>
  </si>
  <si>
    <t>MEDEUROPA SRL</t>
  </si>
  <si>
    <t>B_167</t>
  </si>
  <si>
    <t>U0126/2023</t>
  </si>
  <si>
    <t>SPITALUL DE ONCOLOGIE MONZA</t>
  </si>
  <si>
    <t>B_164</t>
  </si>
  <si>
    <t>U0123/2023</t>
  </si>
  <si>
    <t>INTERCARDIOCLINIQUE SRL</t>
  </si>
  <si>
    <t>B_165</t>
  </si>
  <si>
    <t>U0124/2023</t>
  </si>
  <si>
    <t>DIAMEDICA SRL</t>
  </si>
  <si>
    <t>B_162</t>
  </si>
  <si>
    <t>U0121/2023</t>
  </si>
  <si>
    <t>DIGESTMED SRL</t>
  </si>
  <si>
    <t>B_163</t>
  </si>
  <si>
    <t>U0122/2023</t>
  </si>
  <si>
    <t>REVERA ASSISTED SRL</t>
  </si>
  <si>
    <t>B_166</t>
  </si>
  <si>
    <t>U0125/2023</t>
  </si>
  <si>
    <t>IMUNOMEDICA PROVITA SRL</t>
  </si>
  <si>
    <t>B_97</t>
  </si>
  <si>
    <t>U0060/2023</t>
  </si>
  <si>
    <t>SFANTA LUCIA</t>
  </si>
  <si>
    <t>B_168</t>
  </si>
  <si>
    <t>U0127/2023</t>
  </si>
  <si>
    <t>DONNA ONCOLOGY SRL</t>
  </si>
  <si>
    <t>B_169</t>
  </si>
  <si>
    <t>U0128/2023</t>
  </si>
  <si>
    <t>MONZA ARES SRL</t>
  </si>
  <si>
    <t>B_170</t>
  </si>
  <si>
    <t>U0129/2024</t>
  </si>
  <si>
    <t>SC ANNA CLINICS SRL</t>
  </si>
  <si>
    <t>B_171</t>
  </si>
  <si>
    <t>U0130/2024</t>
  </si>
  <si>
    <t>SC NEUROCITY SRL</t>
  </si>
  <si>
    <t>TOTAL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</si>
</sst>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49">
    <xf numFmtId="0" fontId="0" fillId="0" borderId="0" xfId="0"/>
    <xf numFmtId="0" fontId="0" fillId="4" borderId="0" xfId="0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right"/>
    </xf>
    <xf numFmtId="43" fontId="4" fillId="4" borderId="1" xfId="1" applyFont="1" applyFill="1" applyBorder="1" applyAlignment="1">
      <alignment horizontal="right"/>
    </xf>
    <xf numFmtId="0" fontId="0" fillId="4" borderId="1" xfId="0" applyFill="1" applyBorder="1"/>
    <xf numFmtId="0" fontId="5" fillId="4" borderId="1" xfId="0" applyFont="1" applyFill="1" applyBorder="1"/>
    <xf numFmtId="43" fontId="0" fillId="4" borderId="1" xfId="1" applyFont="1" applyFill="1" applyBorder="1"/>
    <xf numFmtId="43" fontId="5" fillId="4" borderId="1" xfId="1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right" vertical="center"/>
    </xf>
    <xf numFmtId="43" fontId="7" fillId="4" borderId="1" xfId="1" applyFont="1" applyFill="1" applyBorder="1" applyAlignment="1">
      <alignment horizontal="right" vertical="center"/>
    </xf>
    <xf numFmtId="43" fontId="0" fillId="4" borderId="1" xfId="0" applyNumberFormat="1" applyFill="1" applyBorder="1"/>
    <xf numFmtId="43" fontId="5" fillId="4" borderId="1" xfId="0" applyNumberFormat="1" applyFont="1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2" applyFont="1" applyFill="1" applyBorder="1" applyAlignment="1">
      <alignment horizontal="center" vertical="center"/>
    </xf>
    <xf numFmtId="43" fontId="0" fillId="4" borderId="0" xfId="0" applyNumberFormat="1" applyFill="1"/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right" vertical="center"/>
    </xf>
    <xf numFmtId="0" fontId="6" fillId="4" borderId="0" xfId="0" applyFont="1" applyFill="1" applyAlignment="1">
      <alignment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3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8" fillId="4" borderId="1" xfId="0" applyFont="1" applyFill="1" applyBorder="1"/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vertical="center" wrapText="1"/>
    </xf>
    <xf numFmtId="0" fontId="5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2" fontId="11" fillId="4" borderId="1" xfId="4" applyNumberFormat="1" applyFont="1" applyFill="1" applyBorder="1" applyAlignment="1">
      <alignment horizontal="left" vertical="center" wrapText="1"/>
    </xf>
    <xf numFmtId="2" fontId="11" fillId="4" borderId="1" xfId="4" applyNumberFormat="1" applyFont="1" applyFill="1" applyBorder="1" applyAlignment="1">
      <alignment horizontal="right" vertical="center" wrapText="1"/>
    </xf>
    <xf numFmtId="43" fontId="12" fillId="4" borderId="1" xfId="1" applyFont="1" applyFill="1" applyBorder="1" applyAlignment="1">
      <alignment horizontal="right" vertical="center" wrapText="1"/>
    </xf>
    <xf numFmtId="0" fontId="0" fillId="4" borderId="0" xfId="0" applyFill="1" applyBorder="1"/>
    <xf numFmtId="0" fontId="8" fillId="4" borderId="0" xfId="0" applyFont="1" applyFill="1" applyBorder="1"/>
    <xf numFmtId="2" fontId="11" fillId="4" borderId="0" xfId="4" applyNumberFormat="1" applyFont="1" applyFill="1" applyBorder="1" applyAlignment="1">
      <alignment horizontal="left" vertical="center" wrapText="1"/>
    </xf>
    <xf numFmtId="2" fontId="11" fillId="4" borderId="0" xfId="4" applyNumberFormat="1" applyFont="1" applyFill="1" applyBorder="1" applyAlignment="1">
      <alignment horizontal="right" vertical="center" wrapText="1"/>
    </xf>
    <xf numFmtId="43" fontId="12" fillId="4" borderId="0" xfId="1" applyFont="1" applyFill="1" applyBorder="1" applyAlignment="1">
      <alignment horizontal="right" vertical="center" wrapText="1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43" fontId="4" fillId="4" borderId="0" xfId="1" applyFont="1" applyFill="1" applyAlignment="1">
      <alignment horizontal="right"/>
    </xf>
    <xf numFmtId="43" fontId="0" fillId="4" borderId="0" xfId="1" applyFont="1" applyFill="1"/>
    <xf numFmtId="43" fontId="5" fillId="4" borderId="0" xfId="1" applyFont="1" applyFill="1"/>
  </cellXfs>
  <cellStyles count="8">
    <cellStyle name="Bad" xfId="3" builtinId="27"/>
    <cellStyle name="Comma" xfId="1" builtinId="3"/>
    <cellStyle name="Comma 2" xfId="5"/>
    <cellStyle name="Comma 3" xfId="6"/>
    <cellStyle name="Good" xfId="2" builtinId="26"/>
    <cellStyle name="Normal" xfId="0" builtinId="0"/>
    <cellStyle name="Normal 2 2" xfId="4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AK108"/>
  <sheetViews>
    <sheetView tabSelected="1" workbookViewId="0">
      <pane xSplit="4" ySplit="2" topLeftCell="E3" activePane="bottomRight" state="frozen"/>
      <selection pane="topRight" activeCell="C1" sqref="C1"/>
      <selection pane="bottomLeft" activeCell="A7" sqref="A7"/>
      <selection pane="bottomRight" activeCell="D12" sqref="D12"/>
    </sheetView>
  </sheetViews>
  <sheetFormatPr defaultRowHeight="15"/>
  <cols>
    <col min="1" max="1" width="7.5703125" style="1" customWidth="1"/>
    <col min="2" max="2" width="9.42578125" style="1" customWidth="1"/>
    <col min="3" max="3" width="14.5703125" style="44" bestFit="1" customWidth="1"/>
    <col min="4" max="4" width="47.85546875" style="44" customWidth="1"/>
    <col min="5" max="5" width="10.42578125" style="45" customWidth="1"/>
    <col min="6" max="6" width="15.5703125" style="46" customWidth="1"/>
    <col min="7" max="8" width="18.140625" style="1" customWidth="1"/>
    <col min="9" max="9" width="15.85546875" style="1" customWidth="1"/>
    <col min="10" max="10" width="20.42578125" style="1" customWidth="1"/>
    <col min="11" max="11" width="20.42578125" style="30" customWidth="1"/>
    <col min="12" max="12" width="20.28515625" style="30" customWidth="1"/>
    <col min="13" max="13" width="19.42578125" style="1" customWidth="1"/>
    <col min="14" max="17" width="17" style="1" customWidth="1"/>
    <col min="18" max="18" width="18.7109375" style="1" customWidth="1"/>
    <col min="19" max="19" width="18.140625" style="47" customWidth="1"/>
    <col min="20" max="20" width="17" style="47" customWidth="1"/>
    <col min="21" max="21" width="16" style="47" customWidth="1"/>
    <col min="22" max="22" width="17" style="47" customWidth="1"/>
    <col min="23" max="23" width="18.140625" style="47" customWidth="1"/>
    <col min="24" max="24" width="18.140625" style="48" customWidth="1"/>
    <col min="25" max="34" width="18.140625" style="47" customWidth="1"/>
    <col min="35" max="35" width="19.7109375" style="47" bestFit="1" customWidth="1"/>
    <col min="36" max="36" width="16.5703125" style="1" customWidth="1"/>
    <col min="37" max="37" width="14.42578125" style="1" bestFit="1" customWidth="1"/>
    <col min="38" max="16384" width="9.140625" style="1"/>
  </cols>
  <sheetData>
    <row r="2" spans="1:35">
      <c r="A2" s="1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6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8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7" t="s">
        <v>33</v>
      </c>
      <c r="AI2" s="7" t="s">
        <v>34</v>
      </c>
    </row>
    <row r="3" spans="1:35">
      <c r="A3" s="9">
        <v>15</v>
      </c>
      <c r="B3" s="9" t="s">
        <v>35</v>
      </c>
      <c r="C3" s="9" t="s">
        <v>36</v>
      </c>
      <c r="D3" s="10" t="s">
        <v>37</v>
      </c>
      <c r="E3" s="11">
        <v>4382558</v>
      </c>
      <c r="F3" s="12">
        <v>0</v>
      </c>
      <c r="G3" s="13">
        <v>3803358.36</v>
      </c>
      <c r="H3" s="13">
        <v>0</v>
      </c>
      <c r="I3" s="13">
        <v>0</v>
      </c>
      <c r="J3" s="13">
        <v>274446.37</v>
      </c>
      <c r="K3" s="14">
        <v>10561.63</v>
      </c>
      <c r="L3" s="14">
        <f>+G3+H3+I3+J3+K3</f>
        <v>4088366.36</v>
      </c>
      <c r="M3" s="13">
        <v>3803358.36</v>
      </c>
      <c r="N3" s="13">
        <v>0</v>
      </c>
      <c r="O3" s="13">
        <v>0</v>
      </c>
      <c r="P3" s="13">
        <v>274446.37</v>
      </c>
      <c r="Q3" s="13">
        <v>33301.629999999997</v>
      </c>
      <c r="R3" s="13">
        <f>+M3+N3+O3+P3+Q3</f>
        <v>4111106.36</v>
      </c>
      <c r="S3" s="7">
        <v>3803358.36</v>
      </c>
      <c r="T3" s="7">
        <v>0</v>
      </c>
      <c r="U3" s="7">
        <v>0</v>
      </c>
      <c r="V3" s="7">
        <v>274446.37</v>
      </c>
      <c r="W3" s="7">
        <f>+S3+T3+U3+V3</f>
        <v>4077804.73</v>
      </c>
      <c r="X3" s="8">
        <f>+L3+R3+W3</f>
        <v>12277277.449999999</v>
      </c>
      <c r="Y3" s="7">
        <v>3803358.36</v>
      </c>
      <c r="Z3" s="7">
        <v>0</v>
      </c>
      <c r="AA3" s="7">
        <v>0</v>
      </c>
      <c r="AB3" s="7">
        <v>274446.37</v>
      </c>
      <c r="AC3" s="7">
        <f>+Y3+Z3+AA3+AB3</f>
        <v>4077804.73</v>
      </c>
      <c r="AD3" s="7">
        <v>3803358.36</v>
      </c>
      <c r="AE3" s="7">
        <v>0</v>
      </c>
      <c r="AF3" s="7">
        <v>0</v>
      </c>
      <c r="AG3" s="7">
        <v>274446.37</v>
      </c>
      <c r="AH3" s="7">
        <f>+AD3+AE3+AF3+AG3</f>
        <v>4077804.73</v>
      </c>
      <c r="AI3" s="8">
        <f>+F3+L3+R3+W3+AC3+AH3</f>
        <v>20432886.91</v>
      </c>
    </row>
    <row r="4" spans="1:35" ht="30">
      <c r="A4" s="9">
        <v>21</v>
      </c>
      <c r="B4" s="9" t="s">
        <v>38</v>
      </c>
      <c r="C4" s="9" t="s">
        <v>39</v>
      </c>
      <c r="D4" s="10" t="s">
        <v>40</v>
      </c>
      <c r="E4" s="11">
        <v>4284134</v>
      </c>
      <c r="F4" s="12">
        <v>518836.12</v>
      </c>
      <c r="G4" s="13">
        <v>4714239.8899999997</v>
      </c>
      <c r="H4" s="13">
        <v>0</v>
      </c>
      <c r="I4" s="13">
        <v>0</v>
      </c>
      <c r="J4" s="13">
        <v>533251.16</v>
      </c>
      <c r="K4" s="14">
        <v>370456.84</v>
      </c>
      <c r="L4" s="14">
        <f t="shared" ref="L4:L67" si="0">+G4+H4+I4+J4+K4</f>
        <v>5617947.8899999997</v>
      </c>
      <c r="M4" s="13">
        <v>4714239.8899999997</v>
      </c>
      <c r="N4" s="13">
        <v>0</v>
      </c>
      <c r="O4" s="13">
        <v>0</v>
      </c>
      <c r="P4" s="13">
        <v>533251.16</v>
      </c>
      <c r="Q4" s="13">
        <v>519059.84</v>
      </c>
      <c r="R4" s="13">
        <f t="shared" ref="R4:R67" si="1">+M4+N4+O4+P4+Q4</f>
        <v>5766550.8899999997</v>
      </c>
      <c r="S4" s="7">
        <f>4714239.89+268363.31</f>
        <v>4982603.1999999993</v>
      </c>
      <c r="T4" s="7">
        <v>0</v>
      </c>
      <c r="U4" s="7">
        <v>0</v>
      </c>
      <c r="V4" s="7">
        <v>533251.16</v>
      </c>
      <c r="W4" s="7">
        <f t="shared" ref="W4:W67" si="2">+S4+T4+U4+V4</f>
        <v>5515854.3599999994</v>
      </c>
      <c r="X4" s="8">
        <f>+L4+R4+W4</f>
        <v>16900353.140000001</v>
      </c>
      <c r="Y4" s="7">
        <v>4714239.8899999997</v>
      </c>
      <c r="Z4" s="7">
        <v>0</v>
      </c>
      <c r="AA4" s="7">
        <v>0</v>
      </c>
      <c r="AB4" s="7">
        <v>533251.16</v>
      </c>
      <c r="AC4" s="7">
        <f t="shared" ref="AC4:AC67" si="3">+Y4+Z4+AA4+AB4</f>
        <v>5247491.05</v>
      </c>
      <c r="AD4" s="7">
        <v>4714239.8899999997</v>
      </c>
      <c r="AE4" s="7">
        <v>0</v>
      </c>
      <c r="AF4" s="7">
        <v>0</v>
      </c>
      <c r="AG4" s="7">
        <v>533251.16</v>
      </c>
      <c r="AH4" s="7">
        <f t="shared" ref="AH4:AH67" si="4">+AD4+AE4+AF4+AG4</f>
        <v>5247491.05</v>
      </c>
      <c r="AI4" s="8">
        <f>+F4+L4+R4+W4+AC4+AH4</f>
        <v>27914171.359999999</v>
      </c>
    </row>
    <row r="5" spans="1:35" ht="45">
      <c r="A5" s="9">
        <v>17</v>
      </c>
      <c r="B5" s="9" t="s">
        <v>41</v>
      </c>
      <c r="C5" s="9" t="s">
        <v>42</v>
      </c>
      <c r="D5" s="10" t="s">
        <v>43</v>
      </c>
      <c r="E5" s="11">
        <v>4364632</v>
      </c>
      <c r="F5" s="12">
        <v>0</v>
      </c>
      <c r="G5" s="13">
        <v>256524.97</v>
      </c>
      <c r="H5" s="13">
        <v>0</v>
      </c>
      <c r="I5" s="13">
        <v>0</v>
      </c>
      <c r="J5" s="13">
        <v>174362.1</v>
      </c>
      <c r="K5" s="14">
        <v>0</v>
      </c>
      <c r="L5" s="14">
        <f t="shared" si="0"/>
        <v>430887.07</v>
      </c>
      <c r="M5" s="13">
        <v>256524.97</v>
      </c>
      <c r="N5" s="13">
        <v>0</v>
      </c>
      <c r="O5" s="13">
        <v>0</v>
      </c>
      <c r="P5" s="13">
        <v>174362.1</v>
      </c>
      <c r="Q5" s="13">
        <v>0</v>
      </c>
      <c r="R5" s="13">
        <f t="shared" si="1"/>
        <v>430887.07</v>
      </c>
      <c r="S5" s="7">
        <v>256524.97</v>
      </c>
      <c r="T5" s="7">
        <v>0</v>
      </c>
      <c r="U5" s="7">
        <v>0</v>
      </c>
      <c r="V5" s="7">
        <v>174362.1</v>
      </c>
      <c r="W5" s="7">
        <f t="shared" si="2"/>
        <v>430887.07</v>
      </c>
      <c r="X5" s="8">
        <f>+L5+R5+W5</f>
        <v>1292661.21</v>
      </c>
      <c r="Y5" s="7">
        <v>256524.97</v>
      </c>
      <c r="Z5" s="7">
        <v>0</v>
      </c>
      <c r="AA5" s="7">
        <v>0</v>
      </c>
      <c r="AB5" s="7">
        <v>174362.1</v>
      </c>
      <c r="AC5" s="7">
        <f t="shared" si="3"/>
        <v>430887.07</v>
      </c>
      <c r="AD5" s="7">
        <v>256524.97</v>
      </c>
      <c r="AE5" s="7">
        <v>0</v>
      </c>
      <c r="AF5" s="7">
        <v>0</v>
      </c>
      <c r="AG5" s="7">
        <v>174362.1</v>
      </c>
      <c r="AH5" s="7">
        <f t="shared" si="4"/>
        <v>430887.07</v>
      </c>
      <c r="AI5" s="8">
        <f>+F5+L5+R5+W5+AC5+AH5</f>
        <v>2154435.35</v>
      </c>
    </row>
    <row r="6" spans="1:35">
      <c r="A6" s="9">
        <v>38</v>
      </c>
      <c r="B6" s="9" t="s">
        <v>44</v>
      </c>
      <c r="C6" s="9" t="s">
        <v>45</v>
      </c>
      <c r="D6" s="10" t="s">
        <v>46</v>
      </c>
      <c r="E6" s="11">
        <v>4505332</v>
      </c>
      <c r="F6" s="12">
        <v>0</v>
      </c>
      <c r="G6" s="13">
        <v>10998587.970000001</v>
      </c>
      <c r="H6" s="13">
        <v>0</v>
      </c>
      <c r="I6" s="13">
        <v>0</v>
      </c>
      <c r="J6" s="13">
        <v>110416.05</v>
      </c>
      <c r="K6" s="14">
        <v>0</v>
      </c>
      <c r="L6" s="14">
        <f t="shared" si="0"/>
        <v>11109004.020000001</v>
      </c>
      <c r="M6" s="13">
        <f>10998587.97+1940927.29</f>
        <v>12939515.260000002</v>
      </c>
      <c r="N6" s="13">
        <v>0</v>
      </c>
      <c r="O6" s="13">
        <v>0</v>
      </c>
      <c r="P6" s="13">
        <v>110416.05</v>
      </c>
      <c r="Q6" s="13">
        <v>544.95000000000005</v>
      </c>
      <c r="R6" s="13">
        <f t="shared" si="1"/>
        <v>13050476.260000002</v>
      </c>
      <c r="S6" s="7">
        <f>10998587.97+1940927.29</f>
        <v>12939515.260000002</v>
      </c>
      <c r="T6" s="7">
        <v>0</v>
      </c>
      <c r="U6" s="7">
        <v>0</v>
      </c>
      <c r="V6" s="7">
        <v>110416.05</v>
      </c>
      <c r="W6" s="7">
        <f t="shared" si="2"/>
        <v>13049931.310000002</v>
      </c>
      <c r="X6" s="8">
        <f>+L6+R6+W6</f>
        <v>37209411.590000004</v>
      </c>
      <c r="Y6" s="7">
        <f>10998587.97+1940927.29</f>
        <v>12939515.260000002</v>
      </c>
      <c r="Z6" s="7">
        <v>0</v>
      </c>
      <c r="AA6" s="7">
        <v>0</v>
      </c>
      <c r="AB6" s="7">
        <v>110416.05</v>
      </c>
      <c r="AC6" s="7">
        <f t="shared" si="3"/>
        <v>13049931.310000002</v>
      </c>
      <c r="AD6" s="7">
        <v>10998587.970000001</v>
      </c>
      <c r="AE6" s="7">
        <v>0</v>
      </c>
      <c r="AF6" s="7">
        <v>0</v>
      </c>
      <c r="AG6" s="7">
        <v>110416.05</v>
      </c>
      <c r="AH6" s="7">
        <f t="shared" si="4"/>
        <v>11109004.020000001</v>
      </c>
      <c r="AI6" s="8">
        <f>+F6+L6+R6+W6+AC6+AH6</f>
        <v>61368346.920000009</v>
      </c>
    </row>
    <row r="7" spans="1:35" ht="30">
      <c r="A7" s="9">
        <v>22</v>
      </c>
      <c r="B7" s="9" t="s">
        <v>47</v>
      </c>
      <c r="C7" s="9" t="s">
        <v>48</v>
      </c>
      <c r="D7" s="10" t="s">
        <v>49</v>
      </c>
      <c r="E7" s="11">
        <v>4382469</v>
      </c>
      <c r="F7" s="12">
        <v>29260.14</v>
      </c>
      <c r="G7" s="13">
        <v>3024516.19</v>
      </c>
      <c r="H7" s="13">
        <v>0</v>
      </c>
      <c r="I7" s="13">
        <v>0</v>
      </c>
      <c r="J7" s="13">
        <v>208600.4</v>
      </c>
      <c r="K7" s="14">
        <v>32822.6</v>
      </c>
      <c r="L7" s="14">
        <f t="shared" si="0"/>
        <v>3265939.19</v>
      </c>
      <c r="M7" s="13">
        <v>3024516.19</v>
      </c>
      <c r="N7" s="13">
        <v>0</v>
      </c>
      <c r="O7" s="13">
        <v>0</v>
      </c>
      <c r="P7" s="13">
        <v>208600.4</v>
      </c>
      <c r="Q7" s="13">
        <v>35125.599999999999</v>
      </c>
      <c r="R7" s="13">
        <f t="shared" si="1"/>
        <v>3268242.19</v>
      </c>
      <c r="S7" s="7">
        <v>3024516.19</v>
      </c>
      <c r="T7" s="7">
        <v>0</v>
      </c>
      <c r="U7" s="7">
        <v>0</v>
      </c>
      <c r="V7" s="7">
        <v>208600.4</v>
      </c>
      <c r="W7" s="7">
        <f t="shared" si="2"/>
        <v>3233116.59</v>
      </c>
      <c r="X7" s="8">
        <f>+L7+R7+W7</f>
        <v>9767297.9699999988</v>
      </c>
      <c r="Y7" s="7">
        <v>3024516.19</v>
      </c>
      <c r="Z7" s="7">
        <v>0</v>
      </c>
      <c r="AA7" s="7">
        <v>0</v>
      </c>
      <c r="AB7" s="7">
        <v>208600.4</v>
      </c>
      <c r="AC7" s="7">
        <f t="shared" si="3"/>
        <v>3233116.59</v>
      </c>
      <c r="AD7" s="7">
        <v>3024516.19</v>
      </c>
      <c r="AE7" s="7">
        <v>0</v>
      </c>
      <c r="AF7" s="7">
        <v>0</v>
      </c>
      <c r="AG7" s="7">
        <v>208600.4</v>
      </c>
      <c r="AH7" s="7">
        <f t="shared" si="4"/>
        <v>3233116.59</v>
      </c>
      <c r="AI7" s="8">
        <f>+F7+L7+R7+W7+AC7+AH7</f>
        <v>16262791.289999999</v>
      </c>
    </row>
    <row r="8" spans="1:35" ht="45">
      <c r="A8" s="9">
        <v>19</v>
      </c>
      <c r="B8" s="9" t="s">
        <v>50</v>
      </c>
      <c r="C8" s="9" t="s">
        <v>51</v>
      </c>
      <c r="D8" s="10" t="s">
        <v>52</v>
      </c>
      <c r="E8" s="11">
        <v>4967072</v>
      </c>
      <c r="F8" s="12">
        <v>0</v>
      </c>
      <c r="G8" s="13">
        <v>1048285.78</v>
      </c>
      <c r="H8" s="13">
        <v>0</v>
      </c>
      <c r="I8" s="13">
        <v>0</v>
      </c>
      <c r="J8" s="13">
        <v>42560.2</v>
      </c>
      <c r="K8" s="14">
        <v>0</v>
      </c>
      <c r="L8" s="14">
        <f t="shared" si="0"/>
        <v>1090845.98</v>
      </c>
      <c r="M8" s="13">
        <v>1048285.78</v>
      </c>
      <c r="N8" s="13">
        <v>0</v>
      </c>
      <c r="O8" s="13">
        <v>0</v>
      </c>
      <c r="P8" s="13">
        <v>42560.2</v>
      </c>
      <c r="Q8" s="13">
        <v>0</v>
      </c>
      <c r="R8" s="13">
        <f t="shared" si="1"/>
        <v>1090845.98</v>
      </c>
      <c r="S8" s="7">
        <v>1048285.78</v>
      </c>
      <c r="T8" s="7">
        <v>0</v>
      </c>
      <c r="U8" s="7">
        <v>0</v>
      </c>
      <c r="V8" s="7">
        <v>42560.2</v>
      </c>
      <c r="W8" s="7">
        <f t="shared" si="2"/>
        <v>1090845.98</v>
      </c>
      <c r="X8" s="8">
        <f>+L8+R8+W8</f>
        <v>3272537.94</v>
      </c>
      <c r="Y8" s="7">
        <v>1048285.78</v>
      </c>
      <c r="Z8" s="7">
        <v>0</v>
      </c>
      <c r="AA8" s="7">
        <v>0</v>
      </c>
      <c r="AB8" s="7">
        <v>42560.2</v>
      </c>
      <c r="AC8" s="7">
        <f t="shared" si="3"/>
        <v>1090845.98</v>
      </c>
      <c r="AD8" s="7">
        <v>1048285.78</v>
      </c>
      <c r="AE8" s="7">
        <v>0</v>
      </c>
      <c r="AF8" s="7">
        <v>0</v>
      </c>
      <c r="AG8" s="7">
        <v>42560.2</v>
      </c>
      <c r="AH8" s="7">
        <f t="shared" si="4"/>
        <v>1090845.98</v>
      </c>
      <c r="AI8" s="8">
        <f>+F8+L8+R8+W8+AC8+AH8</f>
        <v>5454229.9000000004</v>
      </c>
    </row>
    <row r="9" spans="1:35">
      <c r="A9" s="9">
        <v>30</v>
      </c>
      <c r="B9" s="9" t="s">
        <v>53</v>
      </c>
      <c r="C9" s="9" t="s">
        <v>54</v>
      </c>
      <c r="D9" s="10" t="s">
        <v>55</v>
      </c>
      <c r="E9" s="11">
        <v>4532388</v>
      </c>
      <c r="F9" s="12">
        <v>0</v>
      </c>
      <c r="G9" s="13">
        <v>2082176.01</v>
      </c>
      <c r="H9" s="13">
        <v>944547.02999999991</v>
      </c>
      <c r="I9" s="13">
        <v>0</v>
      </c>
      <c r="J9" s="13">
        <v>489290.85000000003</v>
      </c>
      <c r="K9" s="14">
        <v>41026.15</v>
      </c>
      <c r="L9" s="14">
        <f t="shared" si="0"/>
        <v>3557040.04</v>
      </c>
      <c r="M9" s="13">
        <f>2082176.01+121410.71</f>
        <v>2203586.7200000002</v>
      </c>
      <c r="N9" s="13">
        <v>944547.02999999991</v>
      </c>
      <c r="O9" s="13">
        <v>0</v>
      </c>
      <c r="P9" s="13">
        <v>489290.85000000003</v>
      </c>
      <c r="Q9" s="13">
        <v>48930.15</v>
      </c>
      <c r="R9" s="13">
        <f t="shared" si="1"/>
        <v>3686354.75</v>
      </c>
      <c r="S9" s="7">
        <f>2082176.01+121410.71</f>
        <v>2203586.7200000002</v>
      </c>
      <c r="T9" s="7">
        <v>944547.02999999991</v>
      </c>
      <c r="U9" s="7">
        <v>0</v>
      </c>
      <c r="V9" s="7">
        <v>489290.85000000003</v>
      </c>
      <c r="W9" s="7">
        <f t="shared" si="2"/>
        <v>3637424.6</v>
      </c>
      <c r="X9" s="8">
        <f>+L9+R9+W9</f>
        <v>10880819.390000001</v>
      </c>
      <c r="Y9" s="7">
        <f>2082176.01+121410.71</f>
        <v>2203586.7200000002</v>
      </c>
      <c r="Z9" s="7">
        <v>944547.02999999991</v>
      </c>
      <c r="AA9" s="7">
        <v>0</v>
      </c>
      <c r="AB9" s="7">
        <v>489290.85000000003</v>
      </c>
      <c r="AC9" s="7">
        <f t="shared" si="3"/>
        <v>3637424.6</v>
      </c>
      <c r="AD9" s="7">
        <v>2082176.01</v>
      </c>
      <c r="AE9" s="7">
        <v>944547.02999999991</v>
      </c>
      <c r="AF9" s="7">
        <v>0</v>
      </c>
      <c r="AG9" s="7">
        <v>489290.85000000003</v>
      </c>
      <c r="AH9" s="7">
        <f t="shared" si="4"/>
        <v>3516013.89</v>
      </c>
      <c r="AI9" s="8">
        <f>+F9+L9+R9+W9+AC9+AH9</f>
        <v>18034257.879999999</v>
      </c>
    </row>
    <row r="10" spans="1:35" ht="30">
      <c r="A10" s="9">
        <v>36</v>
      </c>
      <c r="B10" s="9" t="s">
        <v>56</v>
      </c>
      <c r="C10" s="9" t="s">
        <v>57</v>
      </c>
      <c r="D10" s="15" t="s">
        <v>58</v>
      </c>
      <c r="E10" s="11">
        <v>4505421</v>
      </c>
      <c r="F10" s="12">
        <v>14398.07</v>
      </c>
      <c r="G10" s="13">
        <v>1031913.84</v>
      </c>
      <c r="H10" s="13">
        <v>0</v>
      </c>
      <c r="I10" s="13">
        <v>0</v>
      </c>
      <c r="J10" s="13">
        <v>307888.35000000003</v>
      </c>
      <c r="K10" s="14">
        <v>0</v>
      </c>
      <c r="L10" s="14">
        <f t="shared" si="0"/>
        <v>1339802.19</v>
      </c>
      <c r="M10" s="13">
        <v>1031913.84</v>
      </c>
      <c r="N10" s="13">
        <v>0</v>
      </c>
      <c r="O10" s="13">
        <v>0</v>
      </c>
      <c r="P10" s="13">
        <v>307888.35000000003</v>
      </c>
      <c r="Q10" s="13">
        <v>36412.65</v>
      </c>
      <c r="R10" s="13">
        <f t="shared" si="1"/>
        <v>1376214.8399999999</v>
      </c>
      <c r="S10" s="7">
        <v>1031913.84</v>
      </c>
      <c r="T10" s="7">
        <v>0</v>
      </c>
      <c r="U10" s="7">
        <v>0</v>
      </c>
      <c r="V10" s="7">
        <v>307888.35000000003</v>
      </c>
      <c r="W10" s="7">
        <f t="shared" si="2"/>
        <v>1339802.19</v>
      </c>
      <c r="X10" s="8">
        <f>+L10+R10+W10</f>
        <v>4055819.2199999997</v>
      </c>
      <c r="Y10" s="7">
        <v>1031913.84</v>
      </c>
      <c r="Z10" s="7">
        <v>0</v>
      </c>
      <c r="AA10" s="7">
        <v>0</v>
      </c>
      <c r="AB10" s="7">
        <v>307888.35000000003</v>
      </c>
      <c r="AC10" s="7">
        <f t="shared" si="3"/>
        <v>1339802.19</v>
      </c>
      <c r="AD10" s="7">
        <v>1031913.84</v>
      </c>
      <c r="AE10" s="7">
        <v>0</v>
      </c>
      <c r="AF10" s="7">
        <v>0</v>
      </c>
      <c r="AG10" s="7">
        <v>307888.35000000003</v>
      </c>
      <c r="AH10" s="7">
        <f t="shared" si="4"/>
        <v>1339802.19</v>
      </c>
      <c r="AI10" s="8">
        <f>+F10+L10+R10+W10+AC10+AH10</f>
        <v>6749821.6699999999</v>
      </c>
    </row>
    <row r="11" spans="1:35" ht="30">
      <c r="A11" s="9">
        <v>10</v>
      </c>
      <c r="B11" s="9" t="s">
        <v>59</v>
      </c>
      <c r="C11" s="9" t="s">
        <v>60</v>
      </c>
      <c r="D11" s="15" t="s">
        <v>61</v>
      </c>
      <c r="E11" s="11">
        <v>4283333</v>
      </c>
      <c r="F11" s="12">
        <v>44731.87</v>
      </c>
      <c r="G11" s="13">
        <v>0</v>
      </c>
      <c r="H11" s="13">
        <v>3066283.19</v>
      </c>
      <c r="I11" s="13">
        <v>0</v>
      </c>
      <c r="J11" s="13">
        <v>38952.31</v>
      </c>
      <c r="K11" s="14">
        <v>20136.689999999999</v>
      </c>
      <c r="L11" s="14">
        <f t="shared" si="0"/>
        <v>3125372.19</v>
      </c>
      <c r="M11" s="13">
        <v>0</v>
      </c>
      <c r="N11" s="13">
        <v>3066283.19</v>
      </c>
      <c r="O11" s="13">
        <v>0</v>
      </c>
      <c r="P11" s="13">
        <v>38952.31</v>
      </c>
      <c r="Q11" s="13">
        <v>20789.689999999999</v>
      </c>
      <c r="R11" s="13">
        <f t="shared" si="1"/>
        <v>3126025.19</v>
      </c>
      <c r="S11" s="7">
        <v>0</v>
      </c>
      <c r="T11" s="7">
        <v>3066283.19</v>
      </c>
      <c r="U11" s="7">
        <v>0</v>
      </c>
      <c r="V11" s="7">
        <v>38952.31</v>
      </c>
      <c r="W11" s="7">
        <f t="shared" si="2"/>
        <v>3105235.5</v>
      </c>
      <c r="X11" s="8">
        <f>+L11+R11+W11</f>
        <v>9356632.879999999</v>
      </c>
      <c r="Y11" s="7">
        <v>0</v>
      </c>
      <c r="Z11" s="7">
        <v>3066283.19</v>
      </c>
      <c r="AA11" s="7">
        <v>0</v>
      </c>
      <c r="AB11" s="7">
        <v>38952.31</v>
      </c>
      <c r="AC11" s="7">
        <f t="shared" si="3"/>
        <v>3105235.5</v>
      </c>
      <c r="AD11" s="7">
        <v>0</v>
      </c>
      <c r="AE11" s="7">
        <v>3066283.19</v>
      </c>
      <c r="AF11" s="7">
        <v>0</v>
      </c>
      <c r="AG11" s="7">
        <v>38952.31</v>
      </c>
      <c r="AH11" s="7">
        <f t="shared" si="4"/>
        <v>3105235.5</v>
      </c>
      <c r="AI11" s="8">
        <f>+F11+L11+R11+W11+AC11+AH11</f>
        <v>15611835.75</v>
      </c>
    </row>
    <row r="12" spans="1:35" ht="30">
      <c r="A12" s="9">
        <v>27</v>
      </c>
      <c r="B12" s="9" t="s">
        <v>62</v>
      </c>
      <c r="C12" s="9" t="s">
        <v>63</v>
      </c>
      <c r="D12" s="15" t="s">
        <v>64</v>
      </c>
      <c r="E12" s="11">
        <v>4505367</v>
      </c>
      <c r="F12" s="12">
        <v>0</v>
      </c>
      <c r="G12" s="13">
        <v>4816869.8099999996</v>
      </c>
      <c r="H12" s="13">
        <v>0</v>
      </c>
      <c r="I12" s="13">
        <v>0</v>
      </c>
      <c r="J12" s="13">
        <v>707008</v>
      </c>
      <c r="K12" s="14">
        <v>0</v>
      </c>
      <c r="L12" s="14">
        <f t="shared" si="0"/>
        <v>5523877.8099999996</v>
      </c>
      <c r="M12" s="13">
        <v>4816869.8099999996</v>
      </c>
      <c r="N12" s="13">
        <v>0</v>
      </c>
      <c r="O12" s="13">
        <v>0</v>
      </c>
      <c r="P12" s="13">
        <v>707008</v>
      </c>
      <c r="Q12" s="13">
        <v>92042</v>
      </c>
      <c r="R12" s="13">
        <f t="shared" si="1"/>
        <v>5615919.8099999996</v>
      </c>
      <c r="S12" s="7">
        <v>4816869.8099999996</v>
      </c>
      <c r="T12" s="7">
        <v>0</v>
      </c>
      <c r="U12" s="7">
        <v>0</v>
      </c>
      <c r="V12" s="7">
        <v>707008</v>
      </c>
      <c r="W12" s="7">
        <f t="shared" si="2"/>
        <v>5523877.8099999996</v>
      </c>
      <c r="X12" s="8">
        <f>+L12+R12+W12</f>
        <v>16663675.43</v>
      </c>
      <c r="Y12" s="7">
        <v>4816869.8099999996</v>
      </c>
      <c r="Z12" s="7">
        <v>0</v>
      </c>
      <c r="AA12" s="7">
        <v>0</v>
      </c>
      <c r="AB12" s="7">
        <v>707008</v>
      </c>
      <c r="AC12" s="7">
        <f t="shared" si="3"/>
        <v>5523877.8099999996</v>
      </c>
      <c r="AD12" s="7">
        <v>4816869.8099999996</v>
      </c>
      <c r="AE12" s="7">
        <v>0</v>
      </c>
      <c r="AF12" s="7">
        <v>0</v>
      </c>
      <c r="AG12" s="7">
        <v>707008</v>
      </c>
      <c r="AH12" s="7">
        <f t="shared" si="4"/>
        <v>5523877.8099999996</v>
      </c>
      <c r="AI12" s="8">
        <f>+F12+L12+R12+W12+AC12+AH12</f>
        <v>27711431.049999997</v>
      </c>
    </row>
    <row r="13" spans="1:35" ht="30">
      <c r="A13" s="9">
        <v>8</v>
      </c>
      <c r="B13" s="9" t="s">
        <v>65</v>
      </c>
      <c r="C13" s="9" t="s">
        <v>66</v>
      </c>
      <c r="D13" s="15" t="s">
        <v>67</v>
      </c>
      <c r="E13" s="11">
        <v>4203490</v>
      </c>
      <c r="F13" s="12">
        <v>0</v>
      </c>
      <c r="G13" s="13">
        <v>4465349.03</v>
      </c>
      <c r="H13" s="13">
        <v>472384.27</v>
      </c>
      <c r="I13" s="13">
        <v>0</v>
      </c>
      <c r="J13" s="13">
        <v>217943.4</v>
      </c>
      <c r="K13" s="14">
        <v>0</v>
      </c>
      <c r="L13" s="14">
        <f t="shared" si="0"/>
        <v>5155676.7000000011</v>
      </c>
      <c r="M13" s="13">
        <v>4465349.03</v>
      </c>
      <c r="N13" s="13">
        <v>472384.27</v>
      </c>
      <c r="O13" s="13">
        <v>0</v>
      </c>
      <c r="P13" s="13">
        <v>217943.4</v>
      </c>
      <c r="Q13" s="13">
        <v>0</v>
      </c>
      <c r="R13" s="13">
        <f t="shared" si="1"/>
        <v>5155676.7000000011</v>
      </c>
      <c r="S13" s="7">
        <v>4465349.03</v>
      </c>
      <c r="T13" s="7">
        <v>472384.27</v>
      </c>
      <c r="U13" s="7">
        <v>0</v>
      </c>
      <c r="V13" s="7">
        <v>217943.4</v>
      </c>
      <c r="W13" s="7">
        <f t="shared" si="2"/>
        <v>5155676.7000000011</v>
      </c>
      <c r="X13" s="8">
        <f>+L13+R13+W13</f>
        <v>15467030.100000003</v>
      </c>
      <c r="Y13" s="7">
        <v>4465349.03</v>
      </c>
      <c r="Z13" s="7">
        <v>472384.27</v>
      </c>
      <c r="AA13" s="7">
        <v>0</v>
      </c>
      <c r="AB13" s="7">
        <v>217943.4</v>
      </c>
      <c r="AC13" s="7">
        <f t="shared" si="3"/>
        <v>5155676.7000000011</v>
      </c>
      <c r="AD13" s="7">
        <v>4465349.03</v>
      </c>
      <c r="AE13" s="7">
        <v>472384.27</v>
      </c>
      <c r="AF13" s="7">
        <v>0</v>
      </c>
      <c r="AG13" s="7">
        <v>217943.4</v>
      </c>
      <c r="AH13" s="7">
        <f t="shared" si="4"/>
        <v>5155676.7000000011</v>
      </c>
      <c r="AI13" s="8">
        <f>+F13+L13+R13+W13+AC13+AH13</f>
        <v>25778383.500000007</v>
      </c>
    </row>
    <row r="14" spans="1:35" ht="30">
      <c r="A14" s="9">
        <v>9</v>
      </c>
      <c r="B14" s="9" t="s">
        <v>68</v>
      </c>
      <c r="C14" s="9" t="s">
        <v>69</v>
      </c>
      <c r="D14" s="10" t="s">
        <v>70</v>
      </c>
      <c r="E14" s="11">
        <v>4203881</v>
      </c>
      <c r="F14" s="12">
        <v>0</v>
      </c>
      <c r="G14" s="13">
        <v>5562025.4400000004</v>
      </c>
      <c r="H14" s="13">
        <v>301788.03999999998</v>
      </c>
      <c r="I14" s="13">
        <v>0</v>
      </c>
      <c r="J14" s="13">
        <v>428459</v>
      </c>
      <c r="K14" s="14">
        <v>0</v>
      </c>
      <c r="L14" s="14">
        <f t="shared" si="0"/>
        <v>6292272.4800000004</v>
      </c>
      <c r="M14" s="13">
        <f>5562025.44+378980.59</f>
        <v>5941006.0300000003</v>
      </c>
      <c r="N14" s="13">
        <v>301788.03999999998</v>
      </c>
      <c r="O14" s="13">
        <v>0</v>
      </c>
      <c r="P14" s="13">
        <v>428459</v>
      </c>
      <c r="Q14" s="13">
        <v>63893</v>
      </c>
      <c r="R14" s="13">
        <f t="shared" si="1"/>
        <v>6735146.0700000003</v>
      </c>
      <c r="S14" s="7">
        <f>5562025.44+378980.59</f>
        <v>5941006.0300000003</v>
      </c>
      <c r="T14" s="7">
        <v>301788.03999999998</v>
      </c>
      <c r="U14" s="7">
        <v>0</v>
      </c>
      <c r="V14" s="7">
        <v>428459</v>
      </c>
      <c r="W14" s="7">
        <f t="shared" si="2"/>
        <v>6671253.0700000003</v>
      </c>
      <c r="X14" s="8">
        <f>+L14+R14+W14</f>
        <v>19698671.620000001</v>
      </c>
      <c r="Y14" s="7">
        <f>5562025.44+615120.93</f>
        <v>6177146.3700000001</v>
      </c>
      <c r="Z14" s="7">
        <v>301788.03999999998</v>
      </c>
      <c r="AA14" s="7">
        <v>0</v>
      </c>
      <c r="AB14" s="7">
        <v>428459</v>
      </c>
      <c r="AC14" s="7">
        <f t="shared" si="3"/>
        <v>6907393.4100000001</v>
      </c>
      <c r="AD14" s="7">
        <v>5562025.4400000004</v>
      </c>
      <c r="AE14" s="7">
        <v>301788.03999999998</v>
      </c>
      <c r="AF14" s="7">
        <v>0</v>
      </c>
      <c r="AG14" s="7">
        <v>428459</v>
      </c>
      <c r="AH14" s="7">
        <f t="shared" si="4"/>
        <v>6292272.4800000004</v>
      </c>
      <c r="AI14" s="8">
        <f>+F14+L14+R14+W14+AC14+AH14</f>
        <v>32898337.510000002</v>
      </c>
    </row>
    <row r="15" spans="1:35">
      <c r="A15" s="9">
        <v>28</v>
      </c>
      <c r="B15" s="16" t="s">
        <v>71</v>
      </c>
      <c r="C15" s="16" t="s">
        <v>72</v>
      </c>
      <c r="D15" s="15" t="s">
        <v>73</v>
      </c>
      <c r="E15" s="11">
        <v>4283759</v>
      </c>
      <c r="F15" s="12">
        <v>0</v>
      </c>
      <c r="G15" s="13">
        <v>2602428.85</v>
      </c>
      <c r="H15" s="13">
        <v>101042.22</v>
      </c>
      <c r="I15" s="13">
        <v>0</v>
      </c>
      <c r="J15" s="13">
        <v>470290.67</v>
      </c>
      <c r="K15" s="14">
        <v>0</v>
      </c>
      <c r="L15" s="14">
        <f t="shared" si="0"/>
        <v>3173761.74</v>
      </c>
      <c r="M15" s="13">
        <v>2602428.85</v>
      </c>
      <c r="N15" s="13">
        <v>101042.22</v>
      </c>
      <c r="O15" s="13">
        <v>0</v>
      </c>
      <c r="P15" s="13">
        <v>470290.67</v>
      </c>
      <c r="Q15" s="13">
        <v>85.33</v>
      </c>
      <c r="R15" s="13">
        <f t="shared" si="1"/>
        <v>3173847.0700000003</v>
      </c>
      <c r="S15" s="7">
        <v>2602428.85</v>
      </c>
      <c r="T15" s="7">
        <v>101042.22</v>
      </c>
      <c r="U15" s="7">
        <v>0</v>
      </c>
      <c r="V15" s="7">
        <v>470290.67</v>
      </c>
      <c r="W15" s="7">
        <f t="shared" si="2"/>
        <v>3173761.74</v>
      </c>
      <c r="X15" s="8">
        <f>+L15+R15+W15</f>
        <v>9521370.5500000007</v>
      </c>
      <c r="Y15" s="7">
        <v>2602428.85</v>
      </c>
      <c r="Z15" s="7">
        <v>101042.22</v>
      </c>
      <c r="AA15" s="7">
        <v>0</v>
      </c>
      <c r="AB15" s="7">
        <v>470290.67</v>
      </c>
      <c r="AC15" s="7">
        <f t="shared" si="3"/>
        <v>3173761.74</v>
      </c>
      <c r="AD15" s="7">
        <v>2602428.85</v>
      </c>
      <c r="AE15" s="7">
        <v>101042.22</v>
      </c>
      <c r="AF15" s="7">
        <v>0</v>
      </c>
      <c r="AG15" s="7">
        <v>470290.67</v>
      </c>
      <c r="AH15" s="7">
        <f t="shared" si="4"/>
        <v>3173761.74</v>
      </c>
      <c r="AI15" s="8">
        <f>+F15+L15+R15+W15+AC15+AH15</f>
        <v>15868894.030000001</v>
      </c>
    </row>
    <row r="16" spans="1:35" ht="30">
      <c r="A16" s="9">
        <v>29</v>
      </c>
      <c r="B16" s="16" t="s">
        <v>74</v>
      </c>
      <c r="C16" s="16" t="s">
        <v>75</v>
      </c>
      <c r="D16" s="15" t="s">
        <v>76</v>
      </c>
      <c r="E16" s="11">
        <v>4203938</v>
      </c>
      <c r="F16" s="12">
        <v>0</v>
      </c>
      <c r="G16" s="13">
        <v>1961093.28</v>
      </c>
      <c r="H16" s="13">
        <v>239540.7</v>
      </c>
      <c r="I16" s="13">
        <v>0</v>
      </c>
      <c r="J16" s="13">
        <v>369493.47</v>
      </c>
      <c r="K16" s="14">
        <v>5862.53</v>
      </c>
      <c r="L16" s="14">
        <f t="shared" si="0"/>
        <v>2575989.98</v>
      </c>
      <c r="M16" s="13">
        <v>1961093.28</v>
      </c>
      <c r="N16" s="13">
        <v>239540.7</v>
      </c>
      <c r="O16" s="13">
        <v>0</v>
      </c>
      <c r="P16" s="13">
        <v>369493.47</v>
      </c>
      <c r="Q16" s="13">
        <v>61118.53</v>
      </c>
      <c r="R16" s="13">
        <f t="shared" si="1"/>
        <v>2631245.98</v>
      </c>
      <c r="S16" s="7">
        <v>1961093.28</v>
      </c>
      <c r="T16" s="7">
        <v>239540.7</v>
      </c>
      <c r="U16" s="7">
        <v>0</v>
      </c>
      <c r="V16" s="7">
        <v>369493.47</v>
      </c>
      <c r="W16" s="7">
        <f t="shared" si="2"/>
        <v>2570127.4500000002</v>
      </c>
      <c r="X16" s="8">
        <f>+L16+R16+W16</f>
        <v>7777363.4100000001</v>
      </c>
      <c r="Y16" s="7">
        <v>1961093.28</v>
      </c>
      <c r="Z16" s="7">
        <v>239540.7</v>
      </c>
      <c r="AA16" s="7">
        <v>0</v>
      </c>
      <c r="AB16" s="7">
        <v>369493.47</v>
      </c>
      <c r="AC16" s="7">
        <f t="shared" si="3"/>
        <v>2570127.4500000002</v>
      </c>
      <c r="AD16" s="7">
        <v>1961093.28</v>
      </c>
      <c r="AE16" s="7">
        <v>239540.7</v>
      </c>
      <c r="AF16" s="7">
        <v>0</v>
      </c>
      <c r="AG16" s="7">
        <v>369493.47</v>
      </c>
      <c r="AH16" s="7">
        <f t="shared" si="4"/>
        <v>2570127.4500000002</v>
      </c>
      <c r="AI16" s="8">
        <f>+F16+L16+R16+W16+AC16+AH16</f>
        <v>12917618.309999999</v>
      </c>
    </row>
    <row r="17" spans="1:37" ht="45">
      <c r="A17" s="9">
        <v>32</v>
      </c>
      <c r="B17" s="9" t="s">
        <v>77</v>
      </c>
      <c r="C17" s="9" t="s">
        <v>78</v>
      </c>
      <c r="D17" s="15" t="s">
        <v>79</v>
      </c>
      <c r="E17" s="11">
        <v>4265990</v>
      </c>
      <c r="F17" s="12">
        <v>0</v>
      </c>
      <c r="G17" s="13">
        <v>1013747.45</v>
      </c>
      <c r="H17" s="13">
        <v>0</v>
      </c>
      <c r="I17" s="13">
        <v>0</v>
      </c>
      <c r="J17" s="13">
        <v>133911.51999999999</v>
      </c>
      <c r="K17" s="14">
        <v>26519.48</v>
      </c>
      <c r="L17" s="14">
        <f t="shared" si="0"/>
        <v>1174178.45</v>
      </c>
      <c r="M17" s="13">
        <v>1013747.45</v>
      </c>
      <c r="N17" s="13">
        <v>0</v>
      </c>
      <c r="O17" s="13">
        <v>0</v>
      </c>
      <c r="P17" s="13">
        <v>133911.51999999999</v>
      </c>
      <c r="Q17" s="13">
        <v>40940.480000000003</v>
      </c>
      <c r="R17" s="13">
        <f t="shared" si="1"/>
        <v>1188599.45</v>
      </c>
      <c r="S17" s="7">
        <v>1013747.45</v>
      </c>
      <c r="T17" s="7">
        <v>0</v>
      </c>
      <c r="U17" s="7">
        <v>0</v>
      </c>
      <c r="V17" s="7">
        <v>133911.51999999999</v>
      </c>
      <c r="W17" s="7">
        <f t="shared" si="2"/>
        <v>1147658.97</v>
      </c>
      <c r="X17" s="8">
        <f>+L17+R17+W17</f>
        <v>3510436.87</v>
      </c>
      <c r="Y17" s="7">
        <v>1013747.45</v>
      </c>
      <c r="Z17" s="7">
        <v>0</v>
      </c>
      <c r="AA17" s="7">
        <v>0</v>
      </c>
      <c r="AB17" s="7">
        <v>133911.51999999999</v>
      </c>
      <c r="AC17" s="7">
        <f t="shared" si="3"/>
        <v>1147658.97</v>
      </c>
      <c r="AD17" s="7">
        <v>1013747.45</v>
      </c>
      <c r="AE17" s="7">
        <v>0</v>
      </c>
      <c r="AF17" s="7">
        <v>0</v>
      </c>
      <c r="AG17" s="7">
        <v>133911.51999999999</v>
      </c>
      <c r="AH17" s="7">
        <f t="shared" si="4"/>
        <v>1147658.97</v>
      </c>
      <c r="AI17" s="8">
        <f>+F17+L17+R17+W17+AC17+AH17</f>
        <v>5805754.8099999996</v>
      </c>
    </row>
    <row r="18" spans="1:37" ht="45">
      <c r="A18" s="9">
        <v>24</v>
      </c>
      <c r="B18" s="9" t="s">
        <v>80</v>
      </c>
      <c r="C18" s="9" t="s">
        <v>81</v>
      </c>
      <c r="D18" s="15" t="s">
        <v>82</v>
      </c>
      <c r="E18" s="11">
        <v>4203628</v>
      </c>
      <c r="F18" s="12">
        <v>0</v>
      </c>
      <c r="G18" s="13">
        <v>5058175.8</v>
      </c>
      <c r="H18" s="13">
        <v>0</v>
      </c>
      <c r="I18" s="13">
        <v>0</v>
      </c>
      <c r="J18" s="13">
        <v>440345.17</v>
      </c>
      <c r="K18" s="14">
        <v>0</v>
      </c>
      <c r="L18" s="14">
        <f t="shared" si="0"/>
        <v>5498520.9699999997</v>
      </c>
      <c r="M18" s="13">
        <v>5058175.8</v>
      </c>
      <c r="N18" s="13">
        <v>0</v>
      </c>
      <c r="O18" s="13">
        <v>0</v>
      </c>
      <c r="P18" s="13">
        <v>440345.17</v>
      </c>
      <c r="Q18" s="13">
        <v>99492.83</v>
      </c>
      <c r="R18" s="13">
        <f t="shared" si="1"/>
        <v>5598013.7999999998</v>
      </c>
      <c r="S18" s="7">
        <f>5058175.8+1186485.69</f>
        <v>6244661.4900000002</v>
      </c>
      <c r="T18" s="7">
        <v>0</v>
      </c>
      <c r="U18" s="7">
        <v>0</v>
      </c>
      <c r="V18" s="7">
        <v>440345.17</v>
      </c>
      <c r="W18" s="7">
        <f t="shared" si="2"/>
        <v>6685006.6600000001</v>
      </c>
      <c r="X18" s="8">
        <f>+L18+R18+W18</f>
        <v>17781541.43</v>
      </c>
      <c r="Y18" s="7">
        <f>5058175.8+433172.68</f>
        <v>5491348.4799999995</v>
      </c>
      <c r="Z18" s="7">
        <v>0</v>
      </c>
      <c r="AA18" s="7">
        <v>0</v>
      </c>
      <c r="AB18" s="7">
        <v>440345.17</v>
      </c>
      <c r="AC18" s="7">
        <f t="shared" si="3"/>
        <v>5931693.6499999994</v>
      </c>
      <c r="AD18" s="7">
        <v>5058175.8</v>
      </c>
      <c r="AE18" s="7">
        <v>0</v>
      </c>
      <c r="AF18" s="7">
        <v>0</v>
      </c>
      <c r="AG18" s="7">
        <v>440345.17</v>
      </c>
      <c r="AH18" s="7">
        <f t="shared" si="4"/>
        <v>5498520.9699999997</v>
      </c>
      <c r="AI18" s="8">
        <f>+F18+L18+R18+W18+AC18+AH18</f>
        <v>29211756.049999997</v>
      </c>
    </row>
    <row r="19" spans="1:37">
      <c r="A19" s="9">
        <v>6</v>
      </c>
      <c r="B19" s="9" t="s">
        <v>83</v>
      </c>
      <c r="C19" s="9" t="s">
        <v>84</v>
      </c>
      <c r="D19" s="15" t="s">
        <v>85</v>
      </c>
      <c r="E19" s="11">
        <v>4283929</v>
      </c>
      <c r="F19" s="12">
        <v>0</v>
      </c>
      <c r="G19" s="13">
        <v>14265193.01</v>
      </c>
      <c r="H19" s="13">
        <v>331021.61</v>
      </c>
      <c r="I19" s="13">
        <v>0</v>
      </c>
      <c r="J19" s="13">
        <v>2204732.17</v>
      </c>
      <c r="K19" s="14">
        <v>0</v>
      </c>
      <c r="L19" s="14">
        <f t="shared" si="0"/>
        <v>16800946.789999999</v>
      </c>
      <c r="M19" s="13">
        <v>14265193.01</v>
      </c>
      <c r="N19" s="13">
        <v>331021.61</v>
      </c>
      <c r="O19" s="13">
        <v>0</v>
      </c>
      <c r="P19" s="13">
        <v>2204732.17</v>
      </c>
      <c r="Q19" s="13">
        <v>77006.83</v>
      </c>
      <c r="R19" s="13">
        <f t="shared" si="1"/>
        <v>16877953.619999997</v>
      </c>
      <c r="S19" s="7">
        <v>14265193.01</v>
      </c>
      <c r="T19" s="7">
        <v>331021.61</v>
      </c>
      <c r="U19" s="7">
        <v>0</v>
      </c>
      <c r="V19" s="7">
        <v>2204732.17</v>
      </c>
      <c r="W19" s="7">
        <f t="shared" si="2"/>
        <v>16800946.789999999</v>
      </c>
      <c r="X19" s="8">
        <f>+L19+R19+W19</f>
        <v>50479847.199999996</v>
      </c>
      <c r="Y19" s="7">
        <v>14265193.01</v>
      </c>
      <c r="Z19" s="7">
        <v>331021.61</v>
      </c>
      <c r="AA19" s="7">
        <v>0</v>
      </c>
      <c r="AB19" s="7">
        <v>2204732.17</v>
      </c>
      <c r="AC19" s="7">
        <f t="shared" si="3"/>
        <v>16800946.789999999</v>
      </c>
      <c r="AD19" s="7">
        <v>14265193.01</v>
      </c>
      <c r="AE19" s="7">
        <v>331021.61</v>
      </c>
      <c r="AF19" s="7">
        <v>0</v>
      </c>
      <c r="AG19" s="7">
        <v>2204732.17</v>
      </c>
      <c r="AH19" s="7">
        <f t="shared" si="4"/>
        <v>16800946.789999999</v>
      </c>
      <c r="AI19" s="8">
        <f>+F19+L19+R19+W19+AC19+AH19</f>
        <v>84081740.780000001</v>
      </c>
    </row>
    <row r="20" spans="1:37">
      <c r="A20" s="9">
        <v>35</v>
      </c>
      <c r="B20" s="9" t="s">
        <v>86</v>
      </c>
      <c r="C20" s="9" t="s">
        <v>87</v>
      </c>
      <c r="D20" s="10" t="s">
        <v>88</v>
      </c>
      <c r="E20" s="11">
        <v>4204003</v>
      </c>
      <c r="F20" s="12">
        <v>0</v>
      </c>
      <c r="G20" s="13">
        <v>18131785.760000002</v>
      </c>
      <c r="H20" s="13">
        <v>145098.93</v>
      </c>
      <c r="I20" s="13">
        <v>0</v>
      </c>
      <c r="J20" s="13">
        <v>2514583.27</v>
      </c>
      <c r="K20" s="14">
        <v>536794.73</v>
      </c>
      <c r="L20" s="14">
        <f t="shared" si="0"/>
        <v>21328262.690000001</v>
      </c>
      <c r="M20" s="13">
        <v>18131785.760000002</v>
      </c>
      <c r="N20" s="13">
        <v>145098.93</v>
      </c>
      <c r="O20" s="13">
        <v>0</v>
      </c>
      <c r="P20" s="13">
        <v>2514583.27</v>
      </c>
      <c r="Q20" s="13">
        <v>320297.73</v>
      </c>
      <c r="R20" s="13">
        <f t="shared" si="1"/>
        <v>21111765.690000001</v>
      </c>
      <c r="S20" s="7">
        <f>18131785.76+1384339.69</f>
        <v>19516125.450000003</v>
      </c>
      <c r="T20" s="7">
        <v>145098.93</v>
      </c>
      <c r="U20" s="7">
        <v>0</v>
      </c>
      <c r="V20" s="7">
        <v>2514583.27</v>
      </c>
      <c r="W20" s="7">
        <f t="shared" si="2"/>
        <v>22175807.650000002</v>
      </c>
      <c r="X20" s="8">
        <f>+L20+R20+W20</f>
        <v>64615836.030000001</v>
      </c>
      <c r="Y20" s="7">
        <v>18131785.760000002</v>
      </c>
      <c r="Z20" s="7">
        <v>145098.93</v>
      </c>
      <c r="AA20" s="7">
        <v>0</v>
      </c>
      <c r="AB20" s="7">
        <v>2514583.27</v>
      </c>
      <c r="AC20" s="7">
        <f t="shared" si="3"/>
        <v>20791467.960000001</v>
      </c>
      <c r="AD20" s="7">
        <v>18131785.760000002</v>
      </c>
      <c r="AE20" s="7">
        <v>145098.93</v>
      </c>
      <c r="AF20" s="7">
        <v>0</v>
      </c>
      <c r="AG20" s="7">
        <v>2514583.27</v>
      </c>
      <c r="AH20" s="7">
        <f t="shared" si="4"/>
        <v>20791467.960000001</v>
      </c>
      <c r="AI20" s="8">
        <f>+F20+L20+R20+W20+AC20+AH20</f>
        <v>106198771.95000002</v>
      </c>
    </row>
    <row r="21" spans="1:37" ht="45">
      <c r="A21" s="9">
        <v>2</v>
      </c>
      <c r="B21" s="16" t="s">
        <v>89</v>
      </c>
      <c r="C21" s="16" t="s">
        <v>90</v>
      </c>
      <c r="D21" s="15" t="s">
        <v>91</v>
      </c>
      <c r="E21" s="11">
        <v>4204151</v>
      </c>
      <c r="F21" s="12">
        <v>0</v>
      </c>
      <c r="G21" s="13">
        <v>1617888.93</v>
      </c>
      <c r="H21" s="13">
        <v>0</v>
      </c>
      <c r="I21" s="13">
        <v>0</v>
      </c>
      <c r="J21" s="13">
        <v>328382.95</v>
      </c>
      <c r="K21" s="14">
        <v>0</v>
      </c>
      <c r="L21" s="14">
        <f t="shared" si="0"/>
        <v>1946271.88</v>
      </c>
      <c r="M21" s="13">
        <v>1617888.93</v>
      </c>
      <c r="N21" s="13">
        <v>0</v>
      </c>
      <c r="O21" s="13">
        <v>0</v>
      </c>
      <c r="P21" s="13">
        <v>328382.95</v>
      </c>
      <c r="Q21" s="13">
        <v>0</v>
      </c>
      <c r="R21" s="13">
        <f t="shared" si="1"/>
        <v>1946271.88</v>
      </c>
      <c r="S21" s="7">
        <v>1617888.93</v>
      </c>
      <c r="T21" s="7">
        <v>0</v>
      </c>
      <c r="U21" s="7">
        <v>0</v>
      </c>
      <c r="V21" s="7">
        <v>328382.95</v>
      </c>
      <c r="W21" s="7">
        <f t="shared" si="2"/>
        <v>1946271.88</v>
      </c>
      <c r="X21" s="8">
        <f>+L21+R21+W21</f>
        <v>5838815.6399999997</v>
      </c>
      <c r="Y21" s="7">
        <v>1617888.93</v>
      </c>
      <c r="Z21" s="7">
        <v>0</v>
      </c>
      <c r="AA21" s="7">
        <v>0</v>
      </c>
      <c r="AB21" s="7">
        <v>328382.95</v>
      </c>
      <c r="AC21" s="7">
        <f t="shared" si="3"/>
        <v>1946271.88</v>
      </c>
      <c r="AD21" s="7">
        <v>1617888.93</v>
      </c>
      <c r="AE21" s="7">
        <v>0</v>
      </c>
      <c r="AF21" s="7">
        <v>0</v>
      </c>
      <c r="AG21" s="7">
        <v>328382.95</v>
      </c>
      <c r="AH21" s="7">
        <f t="shared" si="4"/>
        <v>1946271.88</v>
      </c>
      <c r="AI21" s="8">
        <f>+F21+L21+R21+W21+AC21+AH21</f>
        <v>9731359.3999999985</v>
      </c>
    </row>
    <row r="22" spans="1:37" ht="30">
      <c r="A22" s="9">
        <v>3</v>
      </c>
      <c r="B22" s="9" t="s">
        <v>92</v>
      </c>
      <c r="C22" s="9" t="s">
        <v>93</v>
      </c>
      <c r="D22" s="15" t="s">
        <v>94</v>
      </c>
      <c r="E22" s="11">
        <v>4203709</v>
      </c>
      <c r="F22" s="12">
        <v>0</v>
      </c>
      <c r="G22" s="13">
        <v>5294013.38</v>
      </c>
      <c r="H22" s="13">
        <v>55069.85</v>
      </c>
      <c r="I22" s="13">
        <v>65539.199999999997</v>
      </c>
      <c r="J22" s="13">
        <v>1724050.48</v>
      </c>
      <c r="K22" s="14">
        <v>353741.52</v>
      </c>
      <c r="L22" s="14">
        <f t="shared" si="0"/>
        <v>7492414.4299999997</v>
      </c>
      <c r="M22" s="13">
        <v>5294013.38</v>
      </c>
      <c r="N22" s="13">
        <v>55069.85</v>
      </c>
      <c r="O22" s="13">
        <v>65539.199999999997</v>
      </c>
      <c r="P22" s="13">
        <v>1724050.48</v>
      </c>
      <c r="Q22" s="13">
        <v>222933.52</v>
      </c>
      <c r="R22" s="13">
        <f t="shared" si="1"/>
        <v>7361606.4299999997</v>
      </c>
      <c r="S22" s="7">
        <v>5294013.38</v>
      </c>
      <c r="T22" s="7">
        <v>55069.85</v>
      </c>
      <c r="U22" s="7">
        <v>65539.199999999997</v>
      </c>
      <c r="V22" s="7">
        <v>1724050.48</v>
      </c>
      <c r="W22" s="7">
        <f t="shared" si="2"/>
        <v>7138672.9100000001</v>
      </c>
      <c r="X22" s="8">
        <f>+L22+R22+W22</f>
        <v>21992693.77</v>
      </c>
      <c r="Y22" s="7">
        <v>5294013.38</v>
      </c>
      <c r="Z22" s="7">
        <v>55069.85</v>
      </c>
      <c r="AA22" s="7">
        <v>65539.199999999997</v>
      </c>
      <c r="AB22" s="7">
        <v>1724050.48</v>
      </c>
      <c r="AC22" s="7">
        <f t="shared" si="3"/>
        <v>7138672.9100000001</v>
      </c>
      <c r="AD22" s="7">
        <v>5294013.38</v>
      </c>
      <c r="AE22" s="7">
        <v>55069.85</v>
      </c>
      <c r="AF22" s="7">
        <v>65539.199999999997</v>
      </c>
      <c r="AG22" s="7">
        <v>1724050.48</v>
      </c>
      <c r="AH22" s="7">
        <f t="shared" si="4"/>
        <v>7138672.9100000001</v>
      </c>
      <c r="AI22" s="8">
        <f>+F22+L22+R22+W22+AC22+AH22</f>
        <v>36270039.590000004</v>
      </c>
    </row>
    <row r="23" spans="1:37" ht="45">
      <c r="A23" s="9">
        <v>23</v>
      </c>
      <c r="B23" s="16" t="s">
        <v>95</v>
      </c>
      <c r="C23" s="16" t="s">
        <v>96</v>
      </c>
      <c r="D23" s="10" t="s">
        <v>97</v>
      </c>
      <c r="E23" s="11">
        <v>4266308</v>
      </c>
      <c r="F23" s="12">
        <v>0</v>
      </c>
      <c r="G23" s="13">
        <v>4917839.76</v>
      </c>
      <c r="H23" s="13">
        <v>1033704</v>
      </c>
      <c r="I23" s="13">
        <v>0</v>
      </c>
      <c r="J23" s="13">
        <v>1655348.11</v>
      </c>
      <c r="K23" s="14">
        <v>0</v>
      </c>
      <c r="L23" s="14">
        <f t="shared" si="0"/>
        <v>7606891.8700000001</v>
      </c>
      <c r="M23" s="13">
        <v>4917839.76</v>
      </c>
      <c r="N23" s="13">
        <v>1033704</v>
      </c>
      <c r="O23" s="13">
        <v>0</v>
      </c>
      <c r="P23" s="13">
        <v>1655348.11</v>
      </c>
      <c r="Q23" s="13">
        <v>0</v>
      </c>
      <c r="R23" s="13">
        <f t="shared" si="1"/>
        <v>7606891.8700000001</v>
      </c>
      <c r="S23" s="7">
        <v>4917839.76</v>
      </c>
      <c r="T23" s="7">
        <v>1033704</v>
      </c>
      <c r="U23" s="7">
        <v>0</v>
      </c>
      <c r="V23" s="7">
        <v>1655348.11</v>
      </c>
      <c r="W23" s="7">
        <f t="shared" si="2"/>
        <v>7606891.8700000001</v>
      </c>
      <c r="X23" s="8">
        <f>+L23+R23+W23</f>
        <v>22820675.609999999</v>
      </c>
      <c r="Y23" s="7">
        <v>4917839.76</v>
      </c>
      <c r="Z23" s="7">
        <v>1033704</v>
      </c>
      <c r="AA23" s="7">
        <v>0</v>
      </c>
      <c r="AB23" s="7">
        <v>1655348.11</v>
      </c>
      <c r="AC23" s="7">
        <f t="shared" si="3"/>
        <v>7606891.8700000001</v>
      </c>
      <c r="AD23" s="7">
        <v>4917839.76</v>
      </c>
      <c r="AE23" s="7">
        <v>1033704</v>
      </c>
      <c r="AF23" s="7">
        <v>0</v>
      </c>
      <c r="AG23" s="7">
        <v>1655348.11</v>
      </c>
      <c r="AH23" s="7">
        <f t="shared" si="4"/>
        <v>7606891.8700000001</v>
      </c>
      <c r="AI23" s="8">
        <f>+F23+L23+R23+W23+AC23+AH23</f>
        <v>38034459.350000001</v>
      </c>
    </row>
    <row r="24" spans="1:37" ht="30">
      <c r="A24" s="9">
        <v>31</v>
      </c>
      <c r="B24" s="16" t="s">
        <v>98</v>
      </c>
      <c r="C24" s="16" t="s">
        <v>99</v>
      </c>
      <c r="D24" s="15" t="s">
        <v>100</v>
      </c>
      <c r="E24" s="11">
        <v>5062357</v>
      </c>
      <c r="F24" s="12">
        <v>0</v>
      </c>
      <c r="G24" s="13">
        <v>3140539.04</v>
      </c>
      <c r="H24" s="13">
        <v>0</v>
      </c>
      <c r="I24" s="13">
        <v>0</v>
      </c>
      <c r="J24" s="13">
        <v>0</v>
      </c>
      <c r="K24" s="14">
        <v>0</v>
      </c>
      <c r="L24" s="14">
        <f t="shared" si="0"/>
        <v>3140539.04</v>
      </c>
      <c r="M24" s="13">
        <v>3140539.04</v>
      </c>
      <c r="N24" s="13">
        <v>0</v>
      </c>
      <c r="O24" s="13">
        <v>0</v>
      </c>
      <c r="P24" s="13">
        <v>0</v>
      </c>
      <c r="Q24" s="13">
        <v>0</v>
      </c>
      <c r="R24" s="13">
        <f t="shared" si="1"/>
        <v>3140539.04</v>
      </c>
      <c r="S24" s="7">
        <v>3140539.04</v>
      </c>
      <c r="T24" s="7">
        <v>0</v>
      </c>
      <c r="U24" s="7">
        <v>0</v>
      </c>
      <c r="V24" s="7">
        <v>0</v>
      </c>
      <c r="W24" s="7">
        <f t="shared" si="2"/>
        <v>3140539.04</v>
      </c>
      <c r="X24" s="8">
        <f>+L24+R24+W24</f>
        <v>9421617.120000001</v>
      </c>
      <c r="Y24" s="7">
        <v>3140539.04</v>
      </c>
      <c r="Z24" s="7">
        <v>0</v>
      </c>
      <c r="AA24" s="7">
        <v>0</v>
      </c>
      <c r="AB24" s="7">
        <v>0</v>
      </c>
      <c r="AC24" s="7">
        <f t="shared" si="3"/>
        <v>3140539.04</v>
      </c>
      <c r="AD24" s="7">
        <v>3140539.04</v>
      </c>
      <c r="AE24" s="7">
        <v>0</v>
      </c>
      <c r="AF24" s="7">
        <v>0</v>
      </c>
      <c r="AG24" s="7">
        <v>0</v>
      </c>
      <c r="AH24" s="7">
        <f t="shared" si="4"/>
        <v>3140539.04</v>
      </c>
      <c r="AI24" s="8">
        <f>+F24+L24+R24+W24+AC24+AH24</f>
        <v>15702695.199999999</v>
      </c>
    </row>
    <row r="25" spans="1:37">
      <c r="A25" s="9">
        <v>26</v>
      </c>
      <c r="B25" s="9" t="s">
        <v>101</v>
      </c>
      <c r="C25" s="9" t="s">
        <v>102</v>
      </c>
      <c r="D25" s="15" t="s">
        <v>103</v>
      </c>
      <c r="E25" s="11">
        <v>4192960</v>
      </c>
      <c r="F25" s="12">
        <v>257972.94</v>
      </c>
      <c r="G25" s="13">
        <v>3014295.21</v>
      </c>
      <c r="H25" s="13">
        <v>0</v>
      </c>
      <c r="I25" s="13">
        <v>0</v>
      </c>
      <c r="J25" s="13">
        <v>988176.93</v>
      </c>
      <c r="K25" s="14">
        <v>302357.07</v>
      </c>
      <c r="L25" s="14">
        <f t="shared" si="0"/>
        <v>4304829.21</v>
      </c>
      <c r="M25" s="13">
        <v>3014295.21</v>
      </c>
      <c r="N25" s="13">
        <v>0</v>
      </c>
      <c r="O25" s="13">
        <v>0</v>
      </c>
      <c r="P25" s="13">
        <v>988176.93</v>
      </c>
      <c r="Q25" s="13">
        <v>93178.07</v>
      </c>
      <c r="R25" s="13">
        <f t="shared" si="1"/>
        <v>4095650.21</v>
      </c>
      <c r="S25" s="7">
        <v>3014295.21</v>
      </c>
      <c r="T25" s="7">
        <v>0</v>
      </c>
      <c r="U25" s="7">
        <v>0</v>
      </c>
      <c r="V25" s="7">
        <v>988176.93</v>
      </c>
      <c r="W25" s="7">
        <f t="shared" si="2"/>
        <v>4002472.14</v>
      </c>
      <c r="X25" s="8">
        <f>+L25+R25+W25</f>
        <v>12402951.560000001</v>
      </c>
      <c r="Y25" s="7">
        <v>3014295.21</v>
      </c>
      <c r="Z25" s="7">
        <v>0</v>
      </c>
      <c r="AA25" s="7">
        <v>0</v>
      </c>
      <c r="AB25" s="7">
        <v>988176.93</v>
      </c>
      <c r="AC25" s="7">
        <f t="shared" si="3"/>
        <v>4002472.14</v>
      </c>
      <c r="AD25" s="7">
        <v>3014295.21</v>
      </c>
      <c r="AE25" s="7">
        <v>0</v>
      </c>
      <c r="AF25" s="7">
        <v>0</v>
      </c>
      <c r="AG25" s="7">
        <v>988176.93</v>
      </c>
      <c r="AH25" s="7">
        <f t="shared" si="4"/>
        <v>4002472.14</v>
      </c>
      <c r="AI25" s="8">
        <f>+F25+L25+R25+W25+AC25+AH25</f>
        <v>20665868.780000001</v>
      </c>
    </row>
    <row r="26" spans="1:37" ht="45">
      <c r="A26" s="9">
        <v>39</v>
      </c>
      <c r="B26" s="9" t="s">
        <v>104</v>
      </c>
      <c r="C26" s="9" t="s">
        <v>105</v>
      </c>
      <c r="D26" s="15" t="s">
        <v>106</v>
      </c>
      <c r="E26" s="11">
        <v>4266006</v>
      </c>
      <c r="F26" s="12">
        <v>0</v>
      </c>
      <c r="G26" s="13">
        <v>0</v>
      </c>
      <c r="H26" s="13">
        <v>2373307.04</v>
      </c>
      <c r="I26" s="13">
        <v>0</v>
      </c>
      <c r="J26" s="13">
        <v>563379.35</v>
      </c>
      <c r="K26" s="14">
        <v>970.65</v>
      </c>
      <c r="L26" s="14">
        <f t="shared" si="0"/>
        <v>2937657.04</v>
      </c>
      <c r="M26" s="13">
        <v>0</v>
      </c>
      <c r="N26" s="13">
        <v>2373307.04</v>
      </c>
      <c r="O26" s="13">
        <v>0</v>
      </c>
      <c r="P26" s="13">
        <v>563379.35</v>
      </c>
      <c r="Q26" s="13">
        <v>72815.649999999994</v>
      </c>
      <c r="R26" s="13">
        <f t="shared" si="1"/>
        <v>3009502.04</v>
      </c>
      <c r="S26" s="7">
        <v>0</v>
      </c>
      <c r="T26" s="7">
        <v>2373307.04</v>
      </c>
      <c r="U26" s="7">
        <v>0</v>
      </c>
      <c r="V26" s="7">
        <v>563379.35</v>
      </c>
      <c r="W26" s="7">
        <f t="shared" si="2"/>
        <v>2936686.39</v>
      </c>
      <c r="X26" s="8">
        <f>+L26+R26+W26</f>
        <v>8883845.4700000007</v>
      </c>
      <c r="Y26" s="7">
        <v>0</v>
      </c>
      <c r="Z26" s="7">
        <v>2373307.04</v>
      </c>
      <c r="AA26" s="7">
        <v>0</v>
      </c>
      <c r="AB26" s="7">
        <v>563379.35</v>
      </c>
      <c r="AC26" s="7">
        <f t="shared" si="3"/>
        <v>2936686.39</v>
      </c>
      <c r="AD26" s="7">
        <v>0</v>
      </c>
      <c r="AE26" s="7">
        <v>2373307.04</v>
      </c>
      <c r="AF26" s="7">
        <v>0</v>
      </c>
      <c r="AG26" s="7">
        <v>563379.35</v>
      </c>
      <c r="AH26" s="7">
        <f t="shared" si="4"/>
        <v>2936686.39</v>
      </c>
      <c r="AI26" s="8">
        <f>+F26+L26+R26+W26+AC26+AH26</f>
        <v>14757218.250000002</v>
      </c>
    </row>
    <row r="27" spans="1:37" ht="30">
      <c r="A27" s="9">
        <v>7</v>
      </c>
      <c r="B27" s="9" t="s">
        <v>107</v>
      </c>
      <c r="C27" s="9" t="s">
        <v>108</v>
      </c>
      <c r="D27" s="15" t="s">
        <v>109</v>
      </c>
      <c r="E27" s="11">
        <v>4204178</v>
      </c>
      <c r="F27" s="12">
        <v>0</v>
      </c>
      <c r="G27" s="13">
        <v>6266479.7599999998</v>
      </c>
      <c r="H27" s="13">
        <v>353659.67</v>
      </c>
      <c r="I27" s="13">
        <v>0</v>
      </c>
      <c r="J27" s="13">
        <v>726423.93</v>
      </c>
      <c r="K27" s="14">
        <v>0</v>
      </c>
      <c r="L27" s="14">
        <f t="shared" si="0"/>
        <v>7346563.3599999994</v>
      </c>
      <c r="M27" s="13">
        <v>6266479.7599999998</v>
      </c>
      <c r="N27" s="13">
        <v>353659.67</v>
      </c>
      <c r="O27" s="13">
        <v>0</v>
      </c>
      <c r="P27" s="13">
        <v>726423.93</v>
      </c>
      <c r="Q27" s="13">
        <v>0</v>
      </c>
      <c r="R27" s="13">
        <f t="shared" si="1"/>
        <v>7346563.3599999994</v>
      </c>
      <c r="S27" s="7">
        <v>6266479.7599999998</v>
      </c>
      <c r="T27" s="7">
        <v>353659.67</v>
      </c>
      <c r="U27" s="7">
        <v>0</v>
      </c>
      <c r="V27" s="7">
        <v>726423.93</v>
      </c>
      <c r="W27" s="7">
        <f t="shared" si="2"/>
        <v>7346563.3599999994</v>
      </c>
      <c r="X27" s="8">
        <f>+L27+R27+W27</f>
        <v>22039690.079999998</v>
      </c>
      <c r="Y27" s="7">
        <v>6266479.7599999998</v>
      </c>
      <c r="Z27" s="7">
        <v>353659.67</v>
      </c>
      <c r="AA27" s="7">
        <v>0</v>
      </c>
      <c r="AB27" s="7">
        <v>726423.93</v>
      </c>
      <c r="AC27" s="7">
        <f t="shared" si="3"/>
        <v>7346563.3599999994</v>
      </c>
      <c r="AD27" s="7">
        <v>6266479.7599999998</v>
      </c>
      <c r="AE27" s="7">
        <v>353659.67</v>
      </c>
      <c r="AF27" s="7">
        <v>0</v>
      </c>
      <c r="AG27" s="7">
        <v>726423.93</v>
      </c>
      <c r="AH27" s="7">
        <f t="shared" si="4"/>
        <v>7346563.3599999994</v>
      </c>
      <c r="AI27" s="8">
        <f>+F27+L27+R27+W27+AC27+AH27</f>
        <v>36732816.799999997</v>
      </c>
    </row>
    <row r="28" spans="1:37" ht="30">
      <c r="A28" s="9">
        <v>34</v>
      </c>
      <c r="B28" s="9" t="s">
        <v>110</v>
      </c>
      <c r="C28" s="9" t="s">
        <v>111</v>
      </c>
      <c r="D28" s="15" t="s">
        <v>112</v>
      </c>
      <c r="E28" s="11">
        <v>4340650</v>
      </c>
      <c r="F28" s="12">
        <v>0</v>
      </c>
      <c r="G28" s="13">
        <v>0</v>
      </c>
      <c r="H28" s="13">
        <v>1554183.29</v>
      </c>
      <c r="I28" s="13">
        <v>436928</v>
      </c>
      <c r="J28" s="13">
        <v>103755.53</v>
      </c>
      <c r="K28" s="14">
        <v>0</v>
      </c>
      <c r="L28" s="14">
        <f t="shared" si="0"/>
        <v>2094866.82</v>
      </c>
      <c r="M28" s="13">
        <v>0</v>
      </c>
      <c r="N28" s="13">
        <v>1554183.29</v>
      </c>
      <c r="O28" s="13">
        <v>436928</v>
      </c>
      <c r="P28" s="13">
        <v>103755.53</v>
      </c>
      <c r="Q28" s="13">
        <v>0</v>
      </c>
      <c r="R28" s="13">
        <f t="shared" si="1"/>
        <v>2094866.82</v>
      </c>
      <c r="S28" s="7">
        <v>0</v>
      </c>
      <c r="T28" s="7">
        <v>1554183.29</v>
      </c>
      <c r="U28" s="7">
        <v>436928</v>
      </c>
      <c r="V28" s="7">
        <v>103755.53</v>
      </c>
      <c r="W28" s="7">
        <f t="shared" si="2"/>
        <v>2094866.82</v>
      </c>
      <c r="X28" s="8">
        <f>+L28+R28+W28</f>
        <v>6284600.46</v>
      </c>
      <c r="Y28" s="7">
        <v>0</v>
      </c>
      <c r="Z28" s="7">
        <v>1554183.29</v>
      </c>
      <c r="AA28" s="7">
        <v>436928</v>
      </c>
      <c r="AB28" s="7">
        <v>103755.53</v>
      </c>
      <c r="AC28" s="7">
        <f t="shared" si="3"/>
        <v>2094866.82</v>
      </c>
      <c r="AD28" s="7">
        <v>0</v>
      </c>
      <c r="AE28" s="7">
        <v>1554183.29</v>
      </c>
      <c r="AF28" s="7">
        <v>436928</v>
      </c>
      <c r="AG28" s="7">
        <v>103755.53</v>
      </c>
      <c r="AH28" s="7">
        <f t="shared" si="4"/>
        <v>2094866.82</v>
      </c>
      <c r="AI28" s="8">
        <f>+F28+L28+R28+W28+AC28+AH28</f>
        <v>10474334.1</v>
      </c>
    </row>
    <row r="29" spans="1:37" ht="30">
      <c r="A29" s="9">
        <v>33</v>
      </c>
      <c r="B29" s="16" t="s">
        <v>113</v>
      </c>
      <c r="C29" s="16" t="s">
        <v>114</v>
      </c>
      <c r="D29" s="15" t="s">
        <v>115</v>
      </c>
      <c r="E29" s="11">
        <v>4183164</v>
      </c>
      <c r="F29" s="12">
        <v>170038.73</v>
      </c>
      <c r="G29" s="13">
        <v>4936374.03</v>
      </c>
      <c r="H29" s="13">
        <v>0</v>
      </c>
      <c r="I29" s="13">
        <v>0</v>
      </c>
      <c r="J29" s="13">
        <v>477781.64</v>
      </c>
      <c r="K29" s="14">
        <v>172964.36</v>
      </c>
      <c r="L29" s="14">
        <f t="shared" si="0"/>
        <v>5587120.0300000003</v>
      </c>
      <c r="M29" s="13">
        <v>4936374.03</v>
      </c>
      <c r="N29" s="13">
        <v>0</v>
      </c>
      <c r="O29" s="13">
        <v>0</v>
      </c>
      <c r="P29" s="13">
        <v>477781.64</v>
      </c>
      <c r="Q29" s="13">
        <v>237925.36</v>
      </c>
      <c r="R29" s="13">
        <f t="shared" si="1"/>
        <v>5652081.0300000003</v>
      </c>
      <c r="S29" s="7">
        <v>4936374.03</v>
      </c>
      <c r="T29" s="7">
        <v>0</v>
      </c>
      <c r="U29" s="7">
        <v>0</v>
      </c>
      <c r="V29" s="7">
        <v>477781.64</v>
      </c>
      <c r="W29" s="7">
        <f t="shared" si="2"/>
        <v>5414155.6699999999</v>
      </c>
      <c r="X29" s="8">
        <f>+L29+R29+W29</f>
        <v>16653356.73</v>
      </c>
      <c r="Y29" s="7">
        <f>4936374.03+896702.84</f>
        <v>5833076.8700000001</v>
      </c>
      <c r="Z29" s="7">
        <v>0</v>
      </c>
      <c r="AA29" s="7">
        <v>0</v>
      </c>
      <c r="AB29" s="7">
        <v>477781.64</v>
      </c>
      <c r="AC29" s="7">
        <f t="shared" si="3"/>
        <v>6310858.5099999998</v>
      </c>
      <c r="AD29" s="7">
        <v>4936374.03</v>
      </c>
      <c r="AE29" s="7">
        <v>0</v>
      </c>
      <c r="AF29" s="7">
        <v>0</v>
      </c>
      <c r="AG29" s="7">
        <v>477781.64</v>
      </c>
      <c r="AH29" s="7">
        <f t="shared" si="4"/>
        <v>5414155.6699999999</v>
      </c>
      <c r="AI29" s="8">
        <f>+F29+L29+R29+W29+AC29+AH29</f>
        <v>28548409.640000001</v>
      </c>
    </row>
    <row r="30" spans="1:37" ht="30">
      <c r="A30" s="9">
        <v>5</v>
      </c>
      <c r="B30" s="9" t="s">
        <v>116</v>
      </c>
      <c r="C30" s="9" t="s">
        <v>117</v>
      </c>
      <c r="D30" s="15" t="s">
        <v>118</v>
      </c>
      <c r="E30" s="11">
        <v>4943871</v>
      </c>
      <c r="F30" s="12">
        <v>0</v>
      </c>
      <c r="G30" s="13">
        <v>9241383.5099999998</v>
      </c>
      <c r="H30" s="13">
        <v>861480.41</v>
      </c>
      <c r="I30" s="13">
        <v>0</v>
      </c>
      <c r="J30" s="13">
        <v>268116.60000000003</v>
      </c>
      <c r="K30" s="14">
        <v>118325.4</v>
      </c>
      <c r="L30" s="14">
        <f t="shared" si="0"/>
        <v>10489305.92</v>
      </c>
      <c r="M30" s="13">
        <f>9241383.51+224820.64</f>
        <v>9466204.1500000004</v>
      </c>
      <c r="N30" s="13">
        <v>861480.41</v>
      </c>
      <c r="O30" s="13">
        <v>0</v>
      </c>
      <c r="P30" s="13">
        <v>268116.60000000003</v>
      </c>
      <c r="Q30" s="13">
        <v>141043.4</v>
      </c>
      <c r="R30" s="13">
        <f t="shared" si="1"/>
        <v>10736844.560000001</v>
      </c>
      <c r="S30" s="7">
        <v>9241383.5099999998</v>
      </c>
      <c r="T30" s="7">
        <v>861480.41</v>
      </c>
      <c r="U30" s="7">
        <v>0</v>
      </c>
      <c r="V30" s="7">
        <v>268116.60000000003</v>
      </c>
      <c r="W30" s="7">
        <f t="shared" si="2"/>
        <v>10370980.52</v>
      </c>
      <c r="X30" s="8">
        <f>+L30+R30+W30</f>
        <v>31597131</v>
      </c>
      <c r="Y30" s="7">
        <f>9241383.51+20310.73</f>
        <v>9261694.2400000002</v>
      </c>
      <c r="Z30" s="7">
        <f>861480.41-12906.07</f>
        <v>848574.34000000008</v>
      </c>
      <c r="AA30" s="7">
        <v>0</v>
      </c>
      <c r="AB30" s="7">
        <v>268116.60000000003</v>
      </c>
      <c r="AC30" s="7">
        <f t="shared" si="3"/>
        <v>10378385.18</v>
      </c>
      <c r="AD30" s="7">
        <v>9261694.2426081058</v>
      </c>
      <c r="AE30" s="7">
        <v>848574.33919999993</v>
      </c>
      <c r="AF30" s="7">
        <v>0</v>
      </c>
      <c r="AG30" s="7">
        <v>268116.60000000003</v>
      </c>
      <c r="AH30" s="7">
        <f t="shared" si="4"/>
        <v>10378385.181808105</v>
      </c>
      <c r="AI30" s="8">
        <f>+F30+L30+R30+W30+AC30+AH30</f>
        <v>52353901.361808106</v>
      </c>
      <c r="AJ30" s="17"/>
      <c r="AK30" s="17"/>
    </row>
    <row r="31" spans="1:37" ht="30">
      <c r="A31" s="9">
        <v>16</v>
      </c>
      <c r="B31" s="9" t="s">
        <v>119</v>
      </c>
      <c r="C31" s="9" t="s">
        <v>120</v>
      </c>
      <c r="D31" s="10" t="s">
        <v>121</v>
      </c>
      <c r="E31" s="11">
        <v>7548010</v>
      </c>
      <c r="F31" s="12">
        <v>0</v>
      </c>
      <c r="G31" s="13">
        <v>2568785.8199999998</v>
      </c>
      <c r="H31" s="13">
        <v>87408.99</v>
      </c>
      <c r="I31" s="13">
        <v>0</v>
      </c>
      <c r="J31" s="13">
        <v>100369.48</v>
      </c>
      <c r="K31" s="14">
        <v>0</v>
      </c>
      <c r="L31" s="14">
        <f t="shared" si="0"/>
        <v>2756564.29</v>
      </c>
      <c r="M31" s="13">
        <f>2568785.82+602554.7</f>
        <v>3171340.5199999996</v>
      </c>
      <c r="N31" s="13">
        <v>87408.99</v>
      </c>
      <c r="O31" s="13">
        <v>0</v>
      </c>
      <c r="P31" s="13">
        <v>100369.48</v>
      </c>
      <c r="Q31" s="13">
        <v>25139.52</v>
      </c>
      <c r="R31" s="13">
        <f t="shared" si="1"/>
        <v>3384258.51</v>
      </c>
      <c r="S31" s="7">
        <f>2568785.82+602554.7</f>
        <v>3171340.5199999996</v>
      </c>
      <c r="T31" s="7">
        <v>87408.99</v>
      </c>
      <c r="U31" s="7">
        <v>0</v>
      </c>
      <c r="V31" s="7">
        <v>100369.48</v>
      </c>
      <c r="W31" s="7">
        <f t="shared" si="2"/>
        <v>3359118.9899999998</v>
      </c>
      <c r="X31" s="8">
        <f>+L31+R31+W31</f>
        <v>9499941.7899999991</v>
      </c>
      <c r="Y31" s="7">
        <f>2568785.82+602554.7</f>
        <v>3171340.5199999996</v>
      </c>
      <c r="Z31" s="7">
        <v>87408.99</v>
      </c>
      <c r="AA31" s="7">
        <v>0</v>
      </c>
      <c r="AB31" s="7">
        <v>100369.48</v>
      </c>
      <c r="AC31" s="7">
        <f t="shared" si="3"/>
        <v>3359118.9899999998</v>
      </c>
      <c r="AD31" s="7">
        <v>2568785.8199999998</v>
      </c>
      <c r="AE31" s="7">
        <v>87408.99</v>
      </c>
      <c r="AF31" s="7">
        <v>0</v>
      </c>
      <c r="AG31" s="7">
        <v>100369.48</v>
      </c>
      <c r="AH31" s="7">
        <f t="shared" si="4"/>
        <v>2756564.29</v>
      </c>
      <c r="AI31" s="8">
        <f>+F31+L31+R31+W31+AC31+AH31</f>
        <v>15615625.07</v>
      </c>
    </row>
    <row r="32" spans="1:37" ht="30">
      <c r="A32" s="9">
        <v>1</v>
      </c>
      <c r="B32" s="9" t="s">
        <v>122</v>
      </c>
      <c r="C32" s="9" t="s">
        <v>123</v>
      </c>
      <c r="D32" s="18" t="s">
        <v>124</v>
      </c>
      <c r="E32" s="19">
        <v>4316180</v>
      </c>
      <c r="F32" s="12">
        <v>0</v>
      </c>
      <c r="G32" s="13">
        <v>2300441.34</v>
      </c>
      <c r="H32" s="13">
        <v>972193.29</v>
      </c>
      <c r="I32" s="13">
        <v>0</v>
      </c>
      <c r="J32" s="13">
        <v>1096131.94</v>
      </c>
      <c r="K32" s="14">
        <v>47338.06</v>
      </c>
      <c r="L32" s="14">
        <f t="shared" si="0"/>
        <v>4416104.63</v>
      </c>
      <c r="M32" s="13">
        <v>2300441.34</v>
      </c>
      <c r="N32" s="13">
        <v>972193.29</v>
      </c>
      <c r="O32" s="13">
        <v>0</v>
      </c>
      <c r="P32" s="13">
        <v>1096131.94</v>
      </c>
      <c r="Q32" s="13">
        <v>100945.06</v>
      </c>
      <c r="R32" s="13">
        <f t="shared" si="1"/>
        <v>4469711.63</v>
      </c>
      <c r="S32" s="7">
        <v>2300441.34</v>
      </c>
      <c r="T32" s="7">
        <v>972193.29</v>
      </c>
      <c r="U32" s="7">
        <v>0</v>
      </c>
      <c r="V32" s="7">
        <v>1096131.94</v>
      </c>
      <c r="W32" s="7">
        <f t="shared" si="2"/>
        <v>4368766.57</v>
      </c>
      <c r="X32" s="8">
        <f>+L32+R32+W32</f>
        <v>13254582.83</v>
      </c>
      <c r="Y32" s="7">
        <v>2300441.34</v>
      </c>
      <c r="Z32" s="7">
        <v>972193.29</v>
      </c>
      <c r="AA32" s="7">
        <v>0</v>
      </c>
      <c r="AB32" s="7">
        <v>1096131.94</v>
      </c>
      <c r="AC32" s="7">
        <f t="shared" si="3"/>
        <v>4368766.57</v>
      </c>
      <c r="AD32" s="7">
        <v>2300441.34</v>
      </c>
      <c r="AE32" s="7">
        <v>972193.29</v>
      </c>
      <c r="AF32" s="7">
        <v>0</v>
      </c>
      <c r="AG32" s="7">
        <v>1096131.94</v>
      </c>
      <c r="AH32" s="7">
        <f t="shared" si="4"/>
        <v>4368766.57</v>
      </c>
      <c r="AI32" s="8">
        <f>+F32+L32+R32+W32+AC32+AH32</f>
        <v>21992115.969999999</v>
      </c>
      <c r="AJ32" s="17"/>
    </row>
    <row r="33" spans="1:37" ht="30">
      <c r="A33" s="9">
        <v>37</v>
      </c>
      <c r="B33" s="9" t="s">
        <v>125</v>
      </c>
      <c r="C33" s="9" t="s">
        <v>126</v>
      </c>
      <c r="D33" s="15" t="s">
        <v>127</v>
      </c>
      <c r="E33" s="11">
        <v>4283538</v>
      </c>
      <c r="F33" s="12">
        <v>0</v>
      </c>
      <c r="G33" s="13">
        <v>2306812.06</v>
      </c>
      <c r="H33" s="13">
        <v>0</v>
      </c>
      <c r="I33" s="13">
        <v>0</v>
      </c>
      <c r="J33" s="13">
        <v>819799.86</v>
      </c>
      <c r="K33" s="14">
        <v>0</v>
      </c>
      <c r="L33" s="14">
        <f t="shared" si="0"/>
        <v>3126611.92</v>
      </c>
      <c r="M33" s="13">
        <v>2306812.06</v>
      </c>
      <c r="N33" s="13">
        <v>0</v>
      </c>
      <c r="O33" s="13">
        <v>0</v>
      </c>
      <c r="P33" s="13">
        <v>819799.86</v>
      </c>
      <c r="Q33" s="13">
        <v>115369.14</v>
      </c>
      <c r="R33" s="13">
        <f t="shared" si="1"/>
        <v>3241981.06</v>
      </c>
      <c r="S33" s="7">
        <v>2306812.06</v>
      </c>
      <c r="T33" s="7">
        <v>0</v>
      </c>
      <c r="U33" s="7">
        <v>0</v>
      </c>
      <c r="V33" s="7">
        <v>819799.86</v>
      </c>
      <c r="W33" s="7">
        <f t="shared" si="2"/>
        <v>3126611.92</v>
      </c>
      <c r="X33" s="8">
        <f>+L33+R33+W33</f>
        <v>9495204.9000000004</v>
      </c>
      <c r="Y33" s="7">
        <f>2306812.06+225171.6</f>
        <v>2531983.66</v>
      </c>
      <c r="Z33" s="7">
        <v>0</v>
      </c>
      <c r="AA33" s="7">
        <v>0</v>
      </c>
      <c r="AB33" s="7">
        <v>819799.86</v>
      </c>
      <c r="AC33" s="7">
        <f t="shared" si="3"/>
        <v>3351783.52</v>
      </c>
      <c r="AD33" s="7">
        <v>2306812.06</v>
      </c>
      <c r="AE33" s="7">
        <v>0</v>
      </c>
      <c r="AF33" s="7">
        <v>0</v>
      </c>
      <c r="AG33" s="7">
        <v>819799.86</v>
      </c>
      <c r="AH33" s="7">
        <f t="shared" si="4"/>
        <v>3126611.92</v>
      </c>
      <c r="AI33" s="8">
        <f>+F33+L33+R33+W33+AC33+AH33</f>
        <v>15973600.34</v>
      </c>
    </row>
    <row r="34" spans="1:37" ht="45">
      <c r="A34" s="9">
        <v>12</v>
      </c>
      <c r="B34" s="9" t="s">
        <v>128</v>
      </c>
      <c r="C34" s="9" t="s">
        <v>129</v>
      </c>
      <c r="D34" s="10" t="s">
        <v>130</v>
      </c>
      <c r="E34" s="11">
        <v>4316210</v>
      </c>
      <c r="F34" s="12">
        <v>0</v>
      </c>
      <c r="G34" s="13">
        <v>2723769.33</v>
      </c>
      <c r="H34" s="13">
        <v>553886.81000000006</v>
      </c>
      <c r="I34" s="13">
        <v>0</v>
      </c>
      <c r="J34" s="13">
        <v>373995.96</v>
      </c>
      <c r="K34" s="14">
        <v>0</v>
      </c>
      <c r="L34" s="14">
        <f t="shared" si="0"/>
        <v>3651652.1</v>
      </c>
      <c r="M34" s="13">
        <v>2723769.33</v>
      </c>
      <c r="N34" s="13">
        <v>553886.81000000006</v>
      </c>
      <c r="O34" s="13">
        <v>0</v>
      </c>
      <c r="P34" s="13">
        <v>373995.96</v>
      </c>
      <c r="Q34" s="13">
        <v>45302.04</v>
      </c>
      <c r="R34" s="13">
        <f t="shared" si="1"/>
        <v>3696954.14</v>
      </c>
      <c r="S34" s="7">
        <v>2723769.33</v>
      </c>
      <c r="T34" s="7">
        <v>553886.81000000006</v>
      </c>
      <c r="U34" s="7">
        <v>0</v>
      </c>
      <c r="V34" s="7">
        <v>373995.96</v>
      </c>
      <c r="W34" s="7">
        <f t="shared" si="2"/>
        <v>3651652.1</v>
      </c>
      <c r="X34" s="8">
        <f>+L34+R34+W34</f>
        <v>11000258.34</v>
      </c>
      <c r="Y34" s="7">
        <v>2723769.33</v>
      </c>
      <c r="Z34" s="7">
        <v>553886.81000000006</v>
      </c>
      <c r="AA34" s="7">
        <v>0</v>
      </c>
      <c r="AB34" s="7">
        <v>373995.96</v>
      </c>
      <c r="AC34" s="7">
        <f t="shared" si="3"/>
        <v>3651652.1</v>
      </c>
      <c r="AD34" s="7">
        <v>2723769.33</v>
      </c>
      <c r="AE34" s="7">
        <v>553886.81000000006</v>
      </c>
      <c r="AF34" s="7">
        <v>0</v>
      </c>
      <c r="AG34" s="7">
        <v>373995.96</v>
      </c>
      <c r="AH34" s="7">
        <f t="shared" si="4"/>
        <v>3651652.1</v>
      </c>
      <c r="AI34" s="8">
        <f>+F34+L34+R34+W34+AC34+AH34</f>
        <v>18303562.539999999</v>
      </c>
    </row>
    <row r="35" spans="1:37" ht="30">
      <c r="A35" s="9">
        <v>14</v>
      </c>
      <c r="B35" s="9" t="s">
        <v>131</v>
      </c>
      <c r="C35" s="9" t="s">
        <v>132</v>
      </c>
      <c r="D35" s="10" t="s">
        <v>133</v>
      </c>
      <c r="E35" s="11">
        <v>4283570</v>
      </c>
      <c r="F35" s="12">
        <v>170561.07</v>
      </c>
      <c r="G35" s="13">
        <v>16476278.34</v>
      </c>
      <c r="H35" s="13">
        <v>382978.03</v>
      </c>
      <c r="I35" s="13">
        <v>0</v>
      </c>
      <c r="J35" s="13">
        <v>2397332</v>
      </c>
      <c r="K35" s="14">
        <v>310563</v>
      </c>
      <c r="L35" s="14">
        <f t="shared" si="0"/>
        <v>19567151.370000001</v>
      </c>
      <c r="M35" s="13">
        <f>16476278.34+1441308</f>
        <v>17917586.34</v>
      </c>
      <c r="N35" s="13">
        <v>382978.03</v>
      </c>
      <c r="O35" s="13">
        <v>0</v>
      </c>
      <c r="P35" s="13">
        <v>2397332</v>
      </c>
      <c r="Q35" s="13">
        <v>422729</v>
      </c>
      <c r="R35" s="13">
        <f t="shared" si="1"/>
        <v>21120625.370000001</v>
      </c>
      <c r="S35" s="7">
        <f>16476278.34+2525135.71</f>
        <v>19001414.050000001</v>
      </c>
      <c r="T35" s="7">
        <v>382978.03</v>
      </c>
      <c r="U35" s="7">
        <v>0</v>
      </c>
      <c r="V35" s="7">
        <v>2397332</v>
      </c>
      <c r="W35" s="7">
        <f t="shared" si="2"/>
        <v>21781724.080000002</v>
      </c>
      <c r="X35" s="8">
        <f>+L35+R35+W35</f>
        <v>62469500.820000008</v>
      </c>
      <c r="Y35" s="7">
        <f>16476278.34+2597642.61</f>
        <v>19073920.949999999</v>
      </c>
      <c r="Z35" s="7">
        <v>382978.03</v>
      </c>
      <c r="AA35" s="7">
        <v>0</v>
      </c>
      <c r="AB35" s="7">
        <v>2397332</v>
      </c>
      <c r="AC35" s="7">
        <f t="shared" si="3"/>
        <v>21854230.98</v>
      </c>
      <c r="AD35" s="7">
        <v>16476278.34</v>
      </c>
      <c r="AE35" s="7">
        <v>382978.03</v>
      </c>
      <c r="AF35" s="7">
        <v>0</v>
      </c>
      <c r="AG35" s="7">
        <v>2397332</v>
      </c>
      <c r="AH35" s="7">
        <f t="shared" si="4"/>
        <v>19256588.370000001</v>
      </c>
      <c r="AI35" s="8">
        <f>+F35+L35+R35+W35+AC35+AH35</f>
        <v>103750881.24000001</v>
      </c>
    </row>
    <row r="36" spans="1:37" ht="30">
      <c r="A36" s="9">
        <v>25</v>
      </c>
      <c r="B36" s="9" t="s">
        <v>134</v>
      </c>
      <c r="C36" s="9" t="s">
        <v>135</v>
      </c>
      <c r="D36" s="15" t="s">
        <v>136</v>
      </c>
      <c r="E36" s="11">
        <v>4267265</v>
      </c>
      <c r="F36" s="12">
        <v>0</v>
      </c>
      <c r="G36" s="13">
        <v>408955.99</v>
      </c>
      <c r="H36" s="13">
        <v>0</v>
      </c>
      <c r="I36" s="13">
        <v>0</v>
      </c>
      <c r="J36" s="13">
        <v>298715.53000000003</v>
      </c>
      <c r="K36" s="14">
        <v>0</v>
      </c>
      <c r="L36" s="14">
        <f t="shared" si="0"/>
        <v>707671.52</v>
      </c>
      <c r="M36" s="13">
        <v>408955.99</v>
      </c>
      <c r="N36" s="13">
        <v>0</v>
      </c>
      <c r="O36" s="13">
        <v>0</v>
      </c>
      <c r="P36" s="13">
        <v>298715.53000000003</v>
      </c>
      <c r="Q36" s="13">
        <v>0</v>
      </c>
      <c r="R36" s="13">
        <f t="shared" si="1"/>
        <v>707671.52</v>
      </c>
      <c r="S36" s="7">
        <v>408955.99</v>
      </c>
      <c r="T36" s="7">
        <v>0</v>
      </c>
      <c r="U36" s="7">
        <v>0</v>
      </c>
      <c r="V36" s="7">
        <v>298715.53000000003</v>
      </c>
      <c r="W36" s="7">
        <f t="shared" si="2"/>
        <v>707671.52</v>
      </c>
      <c r="X36" s="8">
        <f>+L36+R36+W36</f>
        <v>2123014.56</v>
      </c>
      <c r="Y36" s="7">
        <v>408955.99</v>
      </c>
      <c r="Z36" s="7">
        <v>0</v>
      </c>
      <c r="AA36" s="7">
        <v>0</v>
      </c>
      <c r="AB36" s="7">
        <v>298715.53000000003</v>
      </c>
      <c r="AC36" s="7">
        <f t="shared" si="3"/>
        <v>707671.52</v>
      </c>
      <c r="AD36" s="7">
        <v>408955.99</v>
      </c>
      <c r="AE36" s="7">
        <v>0</v>
      </c>
      <c r="AF36" s="7">
        <v>0</v>
      </c>
      <c r="AG36" s="7">
        <v>298715.53000000003</v>
      </c>
      <c r="AH36" s="7">
        <f t="shared" si="4"/>
        <v>707671.52</v>
      </c>
      <c r="AI36" s="8">
        <f>+F36+L36+R36+W36+AC36+AH36</f>
        <v>3538357.6</v>
      </c>
    </row>
    <row r="37" spans="1:37" ht="14.25" customHeight="1">
      <c r="A37" s="9">
        <v>13</v>
      </c>
      <c r="B37" s="9" t="s">
        <v>137</v>
      </c>
      <c r="C37" s="9" t="s">
        <v>138</v>
      </c>
      <c r="D37" s="20" t="s">
        <v>139</v>
      </c>
      <c r="E37" s="11">
        <v>4316295</v>
      </c>
      <c r="F37" s="12">
        <v>0</v>
      </c>
      <c r="G37" s="13">
        <v>3018796.16</v>
      </c>
      <c r="H37" s="13">
        <v>473011.88</v>
      </c>
      <c r="I37" s="13">
        <v>0</v>
      </c>
      <c r="J37" s="13">
        <v>432013.45999999996</v>
      </c>
      <c r="K37" s="14">
        <v>0</v>
      </c>
      <c r="L37" s="14">
        <f t="shared" si="0"/>
        <v>3923821.5</v>
      </c>
      <c r="M37" s="13">
        <v>3018796.16</v>
      </c>
      <c r="N37" s="13">
        <v>473011.88</v>
      </c>
      <c r="O37" s="13">
        <v>0</v>
      </c>
      <c r="P37" s="13">
        <v>432013.45999999996</v>
      </c>
      <c r="Q37" s="13">
        <v>0</v>
      </c>
      <c r="R37" s="13">
        <f t="shared" si="1"/>
        <v>3923821.5</v>
      </c>
      <c r="S37" s="7">
        <v>3018796.16</v>
      </c>
      <c r="T37" s="7">
        <v>473011.88</v>
      </c>
      <c r="U37" s="7">
        <v>0</v>
      </c>
      <c r="V37" s="7">
        <v>432013.45999999996</v>
      </c>
      <c r="W37" s="7">
        <f t="shared" si="2"/>
        <v>3923821.5</v>
      </c>
      <c r="X37" s="8">
        <f>+L37+R37+W37</f>
        <v>11771464.5</v>
      </c>
      <c r="Y37" s="7">
        <v>3018796.16</v>
      </c>
      <c r="Z37" s="7">
        <v>473011.88</v>
      </c>
      <c r="AA37" s="7">
        <v>0</v>
      </c>
      <c r="AB37" s="7">
        <v>432013.45999999996</v>
      </c>
      <c r="AC37" s="7">
        <f t="shared" si="3"/>
        <v>3923821.5</v>
      </c>
      <c r="AD37" s="7">
        <v>3018796.16</v>
      </c>
      <c r="AE37" s="7">
        <v>473011.88</v>
      </c>
      <c r="AF37" s="7">
        <v>0</v>
      </c>
      <c r="AG37" s="7">
        <v>432013.45999999996</v>
      </c>
      <c r="AH37" s="7">
        <f t="shared" si="4"/>
        <v>3923821.5</v>
      </c>
      <c r="AI37" s="8">
        <f>+F37+L37+R37+W37+AC37+AH37</f>
        <v>19619107.5</v>
      </c>
    </row>
    <row r="38" spans="1:37" ht="30">
      <c r="A38" s="9">
        <v>20</v>
      </c>
      <c r="B38" s="9" t="s">
        <v>140</v>
      </c>
      <c r="C38" s="9" t="s">
        <v>141</v>
      </c>
      <c r="D38" s="10" t="s">
        <v>142</v>
      </c>
      <c r="E38" s="11">
        <v>4266049</v>
      </c>
      <c r="F38" s="12">
        <v>0</v>
      </c>
      <c r="G38" s="13">
        <v>4076713.63</v>
      </c>
      <c r="H38" s="13">
        <v>295904.36</v>
      </c>
      <c r="I38" s="13">
        <v>0</v>
      </c>
      <c r="J38" s="13">
        <v>1067656.49</v>
      </c>
      <c r="K38" s="14">
        <v>0</v>
      </c>
      <c r="L38" s="14">
        <f t="shared" si="0"/>
        <v>5440274.4800000004</v>
      </c>
      <c r="M38" s="13">
        <v>4076713.63</v>
      </c>
      <c r="N38" s="13">
        <v>295904.36</v>
      </c>
      <c r="O38" s="13">
        <v>0</v>
      </c>
      <c r="P38" s="13">
        <v>1067656.49</v>
      </c>
      <c r="Q38" s="13">
        <v>67653.509999999995</v>
      </c>
      <c r="R38" s="13">
        <f t="shared" si="1"/>
        <v>5507927.9900000002</v>
      </c>
      <c r="S38" s="7">
        <f>4076713.63+363916.09</f>
        <v>4440629.72</v>
      </c>
      <c r="T38" s="7">
        <v>295904.36</v>
      </c>
      <c r="U38" s="7">
        <v>0</v>
      </c>
      <c r="V38" s="7">
        <v>1067656.49</v>
      </c>
      <c r="W38" s="7">
        <f t="shared" si="2"/>
        <v>5804190.5700000003</v>
      </c>
      <c r="X38" s="8">
        <f>+L38+R38+W38</f>
        <v>16752393.040000001</v>
      </c>
      <c r="Y38" s="7">
        <f>4076713.63+100321.81</f>
        <v>4177035.44</v>
      </c>
      <c r="Z38" s="7">
        <f>295904.36-69889.36</f>
        <v>226015</v>
      </c>
      <c r="AA38" s="7">
        <v>0</v>
      </c>
      <c r="AB38" s="7">
        <v>1067656.49</v>
      </c>
      <c r="AC38" s="7">
        <f t="shared" si="3"/>
        <v>5470706.9299999997</v>
      </c>
      <c r="AD38" s="7">
        <v>4177035.4443881852</v>
      </c>
      <c r="AE38" s="7">
        <v>226015.00485833333</v>
      </c>
      <c r="AF38" s="7">
        <v>0</v>
      </c>
      <c r="AG38" s="7">
        <v>1067656.49</v>
      </c>
      <c r="AH38" s="7">
        <f t="shared" si="4"/>
        <v>5470706.9392465185</v>
      </c>
      <c r="AI38" s="8">
        <f>+F38+L38+R38+W38+AC38+AH38</f>
        <v>27693806.909246519</v>
      </c>
      <c r="AJ38" s="17"/>
      <c r="AK38" s="17"/>
    </row>
    <row r="39" spans="1:37" ht="30">
      <c r="A39" s="9">
        <v>18</v>
      </c>
      <c r="B39" s="9" t="s">
        <v>143</v>
      </c>
      <c r="C39" s="9" t="s">
        <v>144</v>
      </c>
      <c r="D39" s="10" t="s">
        <v>145</v>
      </c>
      <c r="E39" s="11">
        <v>4266162</v>
      </c>
      <c r="F39" s="12">
        <v>0</v>
      </c>
      <c r="G39" s="13">
        <v>6061275.3200000003</v>
      </c>
      <c r="H39" s="13">
        <v>792378.8</v>
      </c>
      <c r="I39" s="13">
        <v>0</v>
      </c>
      <c r="J39" s="13">
        <v>362751.99</v>
      </c>
      <c r="K39" s="14">
        <v>6226.01</v>
      </c>
      <c r="L39" s="14">
        <f t="shared" si="0"/>
        <v>7222632.1200000001</v>
      </c>
      <c r="M39" s="13">
        <v>6061275.3200000003</v>
      </c>
      <c r="N39" s="13">
        <v>792378.8</v>
      </c>
      <c r="O39" s="13">
        <v>0</v>
      </c>
      <c r="P39" s="13">
        <v>362751.99</v>
      </c>
      <c r="Q39" s="13">
        <v>20986.01</v>
      </c>
      <c r="R39" s="13">
        <f t="shared" si="1"/>
        <v>7237392.1200000001</v>
      </c>
      <c r="S39" s="7">
        <v>6061275.3200000003</v>
      </c>
      <c r="T39" s="7">
        <v>792378.8</v>
      </c>
      <c r="U39" s="7">
        <v>0</v>
      </c>
      <c r="V39" s="7">
        <v>362751.99</v>
      </c>
      <c r="W39" s="7">
        <f t="shared" si="2"/>
        <v>7216406.1100000003</v>
      </c>
      <c r="X39" s="8">
        <f>+L39+R39+W39</f>
        <v>21676430.350000001</v>
      </c>
      <c r="Y39" s="7">
        <v>6061275.3200000003</v>
      </c>
      <c r="Z39" s="7">
        <v>792378.8</v>
      </c>
      <c r="AA39" s="7">
        <v>0</v>
      </c>
      <c r="AB39" s="7">
        <v>362751.99</v>
      </c>
      <c r="AC39" s="7">
        <f t="shared" si="3"/>
        <v>7216406.1100000003</v>
      </c>
      <c r="AD39" s="7">
        <v>6061275.3200000003</v>
      </c>
      <c r="AE39" s="7">
        <v>792378.8</v>
      </c>
      <c r="AF39" s="7">
        <v>0</v>
      </c>
      <c r="AG39" s="7">
        <v>362751.99</v>
      </c>
      <c r="AH39" s="7">
        <f t="shared" si="4"/>
        <v>7216406.1100000003</v>
      </c>
      <c r="AI39" s="8">
        <f>+F39+L39+R39+W39+AC39+AH39</f>
        <v>36109242.57</v>
      </c>
      <c r="AJ39" s="17"/>
    </row>
    <row r="40" spans="1:37" ht="30">
      <c r="A40" s="9">
        <v>4</v>
      </c>
      <c r="B40" s="9" t="s">
        <v>146</v>
      </c>
      <c r="C40" s="9" t="s">
        <v>147</v>
      </c>
      <c r="D40" s="15" t="s">
        <v>148</v>
      </c>
      <c r="E40" s="11">
        <v>9524980</v>
      </c>
      <c r="F40" s="12">
        <v>0</v>
      </c>
      <c r="G40" s="13">
        <v>3746737.59</v>
      </c>
      <c r="H40" s="13">
        <v>0</v>
      </c>
      <c r="I40" s="13">
        <v>0</v>
      </c>
      <c r="J40" s="13">
        <v>4235451.22</v>
      </c>
      <c r="K40" s="14">
        <v>0</v>
      </c>
      <c r="L40" s="14">
        <f t="shared" si="0"/>
        <v>7982188.8099999996</v>
      </c>
      <c r="M40" s="13">
        <f>3746737.59+878864.38</f>
        <v>4625601.97</v>
      </c>
      <c r="N40" s="13">
        <v>0</v>
      </c>
      <c r="O40" s="13">
        <v>0</v>
      </c>
      <c r="P40" s="13">
        <v>4235451.22</v>
      </c>
      <c r="Q40" s="13">
        <v>0</v>
      </c>
      <c r="R40" s="13">
        <f t="shared" si="1"/>
        <v>8861053.1899999995</v>
      </c>
      <c r="S40" s="7">
        <f>3746737.59+878864.38</f>
        <v>4625601.97</v>
      </c>
      <c r="T40" s="7">
        <v>0</v>
      </c>
      <c r="U40" s="7">
        <v>0</v>
      </c>
      <c r="V40" s="7">
        <v>4235451.22</v>
      </c>
      <c r="W40" s="7">
        <f t="shared" si="2"/>
        <v>8861053.1899999995</v>
      </c>
      <c r="X40" s="8">
        <f>+L40+R40+W40</f>
        <v>25704295.189999998</v>
      </c>
      <c r="Y40" s="7">
        <f>3746737.59+878864.38</f>
        <v>4625601.97</v>
      </c>
      <c r="Z40" s="7">
        <v>0</v>
      </c>
      <c r="AA40" s="7">
        <v>0</v>
      </c>
      <c r="AB40" s="7">
        <v>4235451.22</v>
      </c>
      <c r="AC40" s="7">
        <f t="shared" si="3"/>
        <v>8861053.1899999995</v>
      </c>
      <c r="AD40" s="7">
        <v>3746737.59</v>
      </c>
      <c r="AE40" s="7">
        <v>0</v>
      </c>
      <c r="AF40" s="7">
        <v>0</v>
      </c>
      <c r="AG40" s="7">
        <v>4235451.22</v>
      </c>
      <c r="AH40" s="7">
        <f t="shared" si="4"/>
        <v>7982188.8099999996</v>
      </c>
      <c r="AI40" s="8">
        <f>+F40+L40+R40+W40+AC40+AH40</f>
        <v>42547537.189999998</v>
      </c>
    </row>
    <row r="41" spans="1:37" ht="30">
      <c r="A41" s="9">
        <v>11</v>
      </c>
      <c r="B41" s="9" t="s">
        <v>149</v>
      </c>
      <c r="C41" s="9" t="s">
        <v>150</v>
      </c>
      <c r="D41" s="10" t="s">
        <v>151</v>
      </c>
      <c r="E41" s="11">
        <v>4203911</v>
      </c>
      <c r="F41" s="12">
        <v>0</v>
      </c>
      <c r="G41" s="13">
        <v>307112.44</v>
      </c>
      <c r="H41" s="13">
        <v>526990.56000000006</v>
      </c>
      <c r="I41" s="13">
        <v>0</v>
      </c>
      <c r="J41" s="13">
        <v>152778.9</v>
      </c>
      <c r="K41" s="14">
        <v>11466.1</v>
      </c>
      <c r="L41" s="14">
        <f t="shared" si="0"/>
        <v>998348</v>
      </c>
      <c r="M41" s="13">
        <v>307112.44</v>
      </c>
      <c r="N41" s="13">
        <v>526990.56000000006</v>
      </c>
      <c r="O41" s="13">
        <v>0</v>
      </c>
      <c r="P41" s="13">
        <v>152778.9</v>
      </c>
      <c r="Q41" s="13">
        <v>16326.1</v>
      </c>
      <c r="R41" s="13">
        <f t="shared" si="1"/>
        <v>1003208</v>
      </c>
      <c r="S41" s="7">
        <v>307112.44</v>
      </c>
      <c r="T41" s="7">
        <v>526990.56000000006</v>
      </c>
      <c r="U41" s="7">
        <v>0</v>
      </c>
      <c r="V41" s="7">
        <v>152778.9</v>
      </c>
      <c r="W41" s="7">
        <f t="shared" si="2"/>
        <v>986881.9</v>
      </c>
      <c r="X41" s="8">
        <f>+L41+R41+W41</f>
        <v>2988437.9</v>
      </c>
      <c r="Y41" s="7">
        <v>307112.44</v>
      </c>
      <c r="Z41" s="7">
        <v>526990.56000000006</v>
      </c>
      <c r="AA41" s="7">
        <v>0</v>
      </c>
      <c r="AB41" s="7">
        <v>152778.9</v>
      </c>
      <c r="AC41" s="7">
        <f t="shared" si="3"/>
        <v>986881.9</v>
      </c>
      <c r="AD41" s="7">
        <v>307112.44</v>
      </c>
      <c r="AE41" s="7">
        <v>526990.56000000006</v>
      </c>
      <c r="AF41" s="7">
        <v>0</v>
      </c>
      <c r="AG41" s="7">
        <v>152778.9</v>
      </c>
      <c r="AH41" s="7">
        <f t="shared" si="4"/>
        <v>986881.9</v>
      </c>
      <c r="AI41" s="8">
        <f>+F41+L41+R41+W41+AC41+AH41</f>
        <v>4962201.7</v>
      </c>
    </row>
    <row r="42" spans="1:37" ht="30">
      <c r="A42" s="9">
        <v>40</v>
      </c>
      <c r="B42" s="16" t="s">
        <v>152</v>
      </c>
      <c r="C42" s="16" t="s">
        <v>153</v>
      </c>
      <c r="D42" s="15" t="s">
        <v>154</v>
      </c>
      <c r="E42" s="21">
        <v>4192537</v>
      </c>
      <c r="F42" s="12">
        <v>0</v>
      </c>
      <c r="G42" s="13">
        <v>11222262.470000001</v>
      </c>
      <c r="H42" s="13">
        <v>1681098.94</v>
      </c>
      <c r="I42" s="13">
        <v>36410.67</v>
      </c>
      <c r="J42" s="13">
        <v>1047349.29</v>
      </c>
      <c r="K42" s="14">
        <v>291141.71000000002</v>
      </c>
      <c r="L42" s="14">
        <f t="shared" si="0"/>
        <v>14278263.080000002</v>
      </c>
      <c r="M42" s="13">
        <v>11222262.470000001</v>
      </c>
      <c r="N42" s="13">
        <v>1681098.94</v>
      </c>
      <c r="O42" s="13">
        <v>36410.67</v>
      </c>
      <c r="P42" s="13">
        <v>1047349.29</v>
      </c>
      <c r="Q42" s="13">
        <v>439791.71</v>
      </c>
      <c r="R42" s="13">
        <f t="shared" si="1"/>
        <v>14426913.080000002</v>
      </c>
      <c r="S42" s="7">
        <v>11222262.470000001</v>
      </c>
      <c r="T42" s="7">
        <v>1681098.94</v>
      </c>
      <c r="U42" s="7">
        <v>36410.67</v>
      </c>
      <c r="V42" s="7">
        <v>1047349.29</v>
      </c>
      <c r="W42" s="7">
        <f t="shared" si="2"/>
        <v>13987121.370000001</v>
      </c>
      <c r="X42" s="8">
        <f>+L42+R42+W42</f>
        <v>42692297.530000001</v>
      </c>
      <c r="Y42" s="7">
        <v>11222262.470000001</v>
      </c>
      <c r="Z42" s="7">
        <v>1681098.94</v>
      </c>
      <c r="AA42" s="7">
        <v>36410.67</v>
      </c>
      <c r="AB42" s="7">
        <v>1047349.29</v>
      </c>
      <c r="AC42" s="7">
        <f t="shared" si="3"/>
        <v>13987121.370000001</v>
      </c>
      <c r="AD42" s="7">
        <v>11222262.470000001</v>
      </c>
      <c r="AE42" s="7">
        <v>1681098.94</v>
      </c>
      <c r="AF42" s="7">
        <v>36410.67</v>
      </c>
      <c r="AG42" s="7">
        <v>1047349.29</v>
      </c>
      <c r="AH42" s="7">
        <f t="shared" si="4"/>
        <v>13987121.370000001</v>
      </c>
      <c r="AI42" s="8">
        <f>+F42+L42+R42+W42+AC42+AH42</f>
        <v>70666540.270000011</v>
      </c>
    </row>
    <row r="43" spans="1:37" ht="14.25" customHeight="1">
      <c r="A43" s="9">
        <v>41</v>
      </c>
      <c r="B43" s="9" t="s">
        <v>155</v>
      </c>
      <c r="C43" s="9" t="s">
        <v>156</v>
      </c>
      <c r="D43" s="15" t="s">
        <v>157</v>
      </c>
      <c r="E43" s="11">
        <v>14908162</v>
      </c>
      <c r="F43" s="12">
        <v>0</v>
      </c>
      <c r="G43" s="13">
        <v>511744.4</v>
      </c>
      <c r="H43" s="13">
        <v>0</v>
      </c>
      <c r="I43" s="13">
        <v>0</v>
      </c>
      <c r="J43" s="13">
        <v>131996.19</v>
      </c>
      <c r="K43" s="14">
        <v>0</v>
      </c>
      <c r="L43" s="14">
        <f t="shared" si="0"/>
        <v>643740.59000000008</v>
      </c>
      <c r="M43" s="13">
        <v>511744.4</v>
      </c>
      <c r="N43" s="13">
        <v>0</v>
      </c>
      <c r="O43" s="13">
        <v>0</v>
      </c>
      <c r="P43" s="13">
        <v>131996.19</v>
      </c>
      <c r="Q43" s="13">
        <v>0</v>
      </c>
      <c r="R43" s="13">
        <f t="shared" si="1"/>
        <v>643740.59000000008</v>
      </c>
      <c r="S43" s="7">
        <v>511744.4</v>
      </c>
      <c r="T43" s="7">
        <v>0</v>
      </c>
      <c r="U43" s="7">
        <v>0</v>
      </c>
      <c r="V43" s="7">
        <v>131996.19</v>
      </c>
      <c r="W43" s="7">
        <f t="shared" si="2"/>
        <v>643740.59000000008</v>
      </c>
      <c r="X43" s="8">
        <f>+L43+R43+W43</f>
        <v>1931221.7700000003</v>
      </c>
      <c r="Y43" s="7">
        <v>511744.4</v>
      </c>
      <c r="Z43" s="7">
        <v>0</v>
      </c>
      <c r="AA43" s="7">
        <v>0</v>
      </c>
      <c r="AB43" s="7">
        <v>131996.19</v>
      </c>
      <c r="AC43" s="7">
        <f t="shared" si="3"/>
        <v>643740.59000000008</v>
      </c>
      <c r="AD43" s="7">
        <v>511744.4</v>
      </c>
      <c r="AE43" s="7">
        <v>0</v>
      </c>
      <c r="AF43" s="7">
        <v>0</v>
      </c>
      <c r="AG43" s="7">
        <v>131996.19</v>
      </c>
      <c r="AH43" s="7">
        <f t="shared" si="4"/>
        <v>643740.59000000008</v>
      </c>
      <c r="AI43" s="8">
        <f>+F43+L43+R43+W43+AC43+AH43</f>
        <v>3218702.95</v>
      </c>
    </row>
    <row r="44" spans="1:37">
      <c r="A44" s="9">
        <v>45</v>
      </c>
      <c r="B44" s="9" t="s">
        <v>158</v>
      </c>
      <c r="C44" s="9" t="s">
        <v>159</v>
      </c>
      <c r="D44" s="15" t="s">
        <v>160</v>
      </c>
      <c r="E44" s="11">
        <v>5854268</v>
      </c>
      <c r="F44" s="12">
        <v>97695.91</v>
      </c>
      <c r="G44" s="13">
        <v>325353.09999999998</v>
      </c>
      <c r="H44" s="13">
        <v>0</v>
      </c>
      <c r="I44" s="13">
        <v>330563.33999999997</v>
      </c>
      <c r="J44" s="13">
        <v>88731.97</v>
      </c>
      <c r="K44" s="14">
        <v>29140.03</v>
      </c>
      <c r="L44" s="14">
        <f t="shared" si="0"/>
        <v>773788.44</v>
      </c>
      <c r="M44" s="13">
        <v>327261.69</v>
      </c>
      <c r="N44" s="13">
        <v>0</v>
      </c>
      <c r="O44" s="13">
        <v>326330.59999999998</v>
      </c>
      <c r="P44" s="13">
        <v>88731.97</v>
      </c>
      <c r="Q44" s="13">
        <v>47841.03</v>
      </c>
      <c r="R44" s="13">
        <f t="shared" si="1"/>
        <v>790165.29</v>
      </c>
      <c r="S44" s="7">
        <v>327800</v>
      </c>
      <c r="T44" s="7">
        <v>0</v>
      </c>
      <c r="U44" s="7">
        <v>326330.59999999998</v>
      </c>
      <c r="V44" s="7">
        <v>88731.97</v>
      </c>
      <c r="W44" s="7">
        <f t="shared" si="2"/>
        <v>742862.57</v>
      </c>
      <c r="X44" s="8">
        <f>+L44+R44+W44</f>
        <v>2306816.2999999998</v>
      </c>
      <c r="Y44" s="7">
        <v>329731.565</v>
      </c>
      <c r="Z44" s="7">
        <v>0</v>
      </c>
      <c r="AA44" s="7">
        <v>326330.59999999998</v>
      </c>
      <c r="AB44" s="7">
        <v>88731.97</v>
      </c>
      <c r="AC44" s="7">
        <f t="shared" si="3"/>
        <v>744794.13500000001</v>
      </c>
      <c r="AD44" s="7">
        <v>331663.13</v>
      </c>
      <c r="AE44" s="7">
        <v>0</v>
      </c>
      <c r="AF44" s="7">
        <v>326330.59999999998</v>
      </c>
      <c r="AG44" s="7">
        <v>88731.97</v>
      </c>
      <c r="AH44" s="7">
        <f t="shared" si="4"/>
        <v>746725.7</v>
      </c>
      <c r="AI44" s="8">
        <f>+F44+L44+R44+W44+AC44+AH44</f>
        <v>3896032.0449999999</v>
      </c>
    </row>
    <row r="45" spans="1:37">
      <c r="A45" s="9">
        <v>42</v>
      </c>
      <c r="B45" s="9" t="s">
        <v>161</v>
      </c>
      <c r="C45" s="9" t="s">
        <v>162</v>
      </c>
      <c r="D45" s="15" t="s">
        <v>163</v>
      </c>
      <c r="E45" s="11">
        <v>21101334</v>
      </c>
      <c r="F45" s="12">
        <v>56958.79</v>
      </c>
      <c r="G45" s="13">
        <v>0</v>
      </c>
      <c r="H45" s="13">
        <v>1477459.02</v>
      </c>
      <c r="I45" s="13">
        <v>0</v>
      </c>
      <c r="J45" s="13">
        <v>25204.84</v>
      </c>
      <c r="K45" s="14">
        <v>23819.16</v>
      </c>
      <c r="L45" s="14">
        <f t="shared" si="0"/>
        <v>1526483.02</v>
      </c>
      <c r="M45" s="13">
        <v>0</v>
      </c>
      <c r="N45" s="13">
        <v>1477459.02</v>
      </c>
      <c r="O45" s="13">
        <v>0</v>
      </c>
      <c r="P45" s="13">
        <v>25204.84</v>
      </c>
      <c r="Q45" s="13">
        <v>51012.160000000003</v>
      </c>
      <c r="R45" s="13">
        <f t="shared" si="1"/>
        <v>1553676.02</v>
      </c>
      <c r="S45" s="7">
        <v>0</v>
      </c>
      <c r="T45" s="7">
        <v>1477459.02</v>
      </c>
      <c r="U45" s="7">
        <v>0</v>
      </c>
      <c r="V45" s="7">
        <v>25204.84</v>
      </c>
      <c r="W45" s="7">
        <f t="shared" si="2"/>
        <v>1502663.86</v>
      </c>
      <c r="X45" s="8">
        <f>+L45+R45+W45</f>
        <v>4582822.9000000004</v>
      </c>
      <c r="Y45" s="7">
        <v>0</v>
      </c>
      <c r="Z45" s="7">
        <v>1477459.02</v>
      </c>
      <c r="AA45" s="7">
        <v>0</v>
      </c>
      <c r="AB45" s="7">
        <v>25204.84</v>
      </c>
      <c r="AC45" s="7">
        <f t="shared" si="3"/>
        <v>1502663.86</v>
      </c>
      <c r="AD45" s="7">
        <v>0</v>
      </c>
      <c r="AE45" s="7">
        <v>1477459.02</v>
      </c>
      <c r="AF45" s="7">
        <v>0</v>
      </c>
      <c r="AG45" s="7">
        <v>25204.84</v>
      </c>
      <c r="AH45" s="7">
        <f t="shared" si="4"/>
        <v>1502663.86</v>
      </c>
      <c r="AI45" s="8">
        <f>+F45+L45+R45+W45+AC45+AH45</f>
        <v>7645109.4100000011</v>
      </c>
    </row>
    <row r="46" spans="1:37">
      <c r="A46" s="9">
        <v>46</v>
      </c>
      <c r="B46" s="16" t="s">
        <v>164</v>
      </c>
      <c r="C46" s="16" t="s">
        <v>165</v>
      </c>
      <c r="D46" s="15" t="s">
        <v>166</v>
      </c>
      <c r="E46" s="11">
        <v>14009050</v>
      </c>
      <c r="F46" s="12">
        <v>0</v>
      </c>
      <c r="G46" s="13">
        <v>312205.93000000005</v>
      </c>
      <c r="H46" s="13">
        <v>0</v>
      </c>
      <c r="I46" s="13">
        <v>0</v>
      </c>
      <c r="J46" s="13">
        <v>203270.5</v>
      </c>
      <c r="K46" s="14">
        <v>0</v>
      </c>
      <c r="L46" s="14">
        <f t="shared" si="0"/>
        <v>515476.43000000005</v>
      </c>
      <c r="M46" s="13">
        <v>302606.36333333334</v>
      </c>
      <c r="N46" s="13">
        <v>0</v>
      </c>
      <c r="O46" s="13">
        <v>0</v>
      </c>
      <c r="P46" s="13">
        <v>180762</v>
      </c>
      <c r="Q46" s="13">
        <v>9493</v>
      </c>
      <c r="R46" s="13">
        <f t="shared" si="1"/>
        <v>492861.36333333334</v>
      </c>
      <c r="S46" s="7">
        <f>315495.41+11058.77</f>
        <v>326554.18</v>
      </c>
      <c r="T46" s="7">
        <v>0</v>
      </c>
      <c r="U46" s="7">
        <v>0</v>
      </c>
      <c r="V46" s="7">
        <v>181129</v>
      </c>
      <c r="W46" s="7">
        <f t="shared" si="2"/>
        <v>507683.18</v>
      </c>
      <c r="X46" s="8">
        <f>+L46+R46+W46</f>
        <v>1516020.9733333334</v>
      </c>
      <c r="Y46" s="7">
        <v>321024.79499999998</v>
      </c>
      <c r="Z46" s="7">
        <v>0</v>
      </c>
      <c r="AA46" s="7">
        <v>0</v>
      </c>
      <c r="AB46" s="7">
        <v>185692</v>
      </c>
      <c r="AC46" s="7">
        <f t="shared" si="3"/>
        <v>506716.79499999998</v>
      </c>
      <c r="AD46" s="7">
        <v>326554.18</v>
      </c>
      <c r="AE46" s="7">
        <v>0</v>
      </c>
      <c r="AF46" s="7">
        <v>0</v>
      </c>
      <c r="AG46" s="7">
        <v>190255</v>
      </c>
      <c r="AH46" s="7">
        <f t="shared" si="4"/>
        <v>516809.18</v>
      </c>
      <c r="AI46" s="8">
        <f>+F46+L46+R46+W46+AC46+AH46</f>
        <v>2539546.9483333332</v>
      </c>
    </row>
    <row r="47" spans="1:37">
      <c r="A47" s="9">
        <v>47</v>
      </c>
      <c r="B47" s="16" t="s">
        <v>167</v>
      </c>
      <c r="C47" s="16" t="s">
        <v>168</v>
      </c>
      <c r="D47" s="15" t="s">
        <v>169</v>
      </c>
      <c r="E47" s="11">
        <v>8422035</v>
      </c>
      <c r="F47" s="12">
        <v>123810.33</v>
      </c>
      <c r="G47" s="13">
        <v>1651646.1549999998</v>
      </c>
      <c r="H47" s="13">
        <v>0</v>
      </c>
      <c r="I47" s="13">
        <v>0</v>
      </c>
      <c r="J47" s="13">
        <v>400159.71</v>
      </c>
      <c r="K47" s="14">
        <v>128992.29</v>
      </c>
      <c r="L47" s="14">
        <f t="shared" si="0"/>
        <v>2180798.1549999998</v>
      </c>
      <c r="M47" s="13">
        <v>1526375.4933333332</v>
      </c>
      <c r="N47" s="13">
        <v>0</v>
      </c>
      <c r="O47" s="13">
        <v>0</v>
      </c>
      <c r="P47" s="13">
        <v>400159.71</v>
      </c>
      <c r="Q47" s="13">
        <v>156176.29</v>
      </c>
      <c r="R47" s="13">
        <f t="shared" si="1"/>
        <v>2082711.4933333332</v>
      </c>
      <c r="S47" s="7">
        <v>1526375.4933333332</v>
      </c>
      <c r="T47" s="7">
        <v>0</v>
      </c>
      <c r="U47" s="7">
        <v>0</v>
      </c>
      <c r="V47" s="7">
        <v>400159.71</v>
      </c>
      <c r="W47" s="7">
        <f t="shared" si="2"/>
        <v>1926535.2033333331</v>
      </c>
      <c r="X47" s="8">
        <f>+L47+R47+W47</f>
        <v>6190044.8516666666</v>
      </c>
      <c r="Y47" s="7">
        <v>1526375.4933333332</v>
      </c>
      <c r="Z47" s="7">
        <v>0</v>
      </c>
      <c r="AA47" s="7">
        <v>0</v>
      </c>
      <c r="AB47" s="7">
        <v>400159.71</v>
      </c>
      <c r="AC47" s="7">
        <f t="shared" si="3"/>
        <v>1926535.2033333331</v>
      </c>
      <c r="AD47" s="7">
        <v>1548796.25</v>
      </c>
      <c r="AE47" s="7">
        <v>0</v>
      </c>
      <c r="AF47" s="7">
        <v>0</v>
      </c>
      <c r="AG47" s="7">
        <v>400159.71</v>
      </c>
      <c r="AH47" s="7">
        <f t="shared" si="4"/>
        <v>1948955.96</v>
      </c>
      <c r="AI47" s="8">
        <f>+F47+L47+R47+W47+AC47+AH47</f>
        <v>10189346.344999999</v>
      </c>
    </row>
    <row r="48" spans="1:37" ht="14.25" customHeight="1">
      <c r="A48" s="9">
        <v>49</v>
      </c>
      <c r="B48" s="9" t="s">
        <v>170</v>
      </c>
      <c r="C48" s="9" t="s">
        <v>171</v>
      </c>
      <c r="D48" s="15" t="s">
        <v>172</v>
      </c>
      <c r="E48" s="11">
        <v>15413404</v>
      </c>
      <c r="F48" s="12">
        <v>278234.27</v>
      </c>
      <c r="G48" s="13">
        <v>94024.735000000001</v>
      </c>
      <c r="H48" s="13">
        <v>0</v>
      </c>
      <c r="I48" s="13">
        <v>0</v>
      </c>
      <c r="J48" s="13">
        <v>611620.18000000005</v>
      </c>
      <c r="K48" s="14">
        <v>266582.82</v>
      </c>
      <c r="L48" s="14">
        <f t="shared" si="0"/>
        <v>972227.7350000001</v>
      </c>
      <c r="M48" s="13">
        <v>187640.10666666669</v>
      </c>
      <c r="N48" s="13">
        <v>0</v>
      </c>
      <c r="O48" s="13">
        <v>0</v>
      </c>
      <c r="P48" s="13">
        <v>611620.18000000005</v>
      </c>
      <c r="Q48" s="13">
        <v>207172.82</v>
      </c>
      <c r="R48" s="13">
        <f t="shared" si="1"/>
        <v>1006433.1066666667</v>
      </c>
      <c r="S48" s="7">
        <v>187640.10666666669</v>
      </c>
      <c r="T48" s="7">
        <v>0</v>
      </c>
      <c r="U48" s="7">
        <v>0</v>
      </c>
      <c r="V48" s="7">
        <v>611620.18000000005</v>
      </c>
      <c r="W48" s="7">
        <f t="shared" si="2"/>
        <v>799260.28666666674</v>
      </c>
      <c r="X48" s="8">
        <f>+L48+R48+W48</f>
        <v>2777921.1283333334</v>
      </c>
      <c r="Y48" s="7">
        <v>187640.10666666669</v>
      </c>
      <c r="Z48" s="7">
        <v>0</v>
      </c>
      <c r="AA48" s="7">
        <v>0</v>
      </c>
      <c r="AB48" s="7">
        <v>611620.18000000005</v>
      </c>
      <c r="AC48" s="7">
        <f t="shared" si="3"/>
        <v>799260.28666666674</v>
      </c>
      <c r="AD48" s="7">
        <v>187640.10666666669</v>
      </c>
      <c r="AE48" s="7">
        <v>0</v>
      </c>
      <c r="AF48" s="7">
        <v>0</v>
      </c>
      <c r="AG48" s="7">
        <v>611620.18000000005</v>
      </c>
      <c r="AH48" s="7">
        <f t="shared" si="4"/>
        <v>799260.28666666674</v>
      </c>
      <c r="AI48" s="8">
        <f>+F48+L48+R48+W48+AC48+AH48</f>
        <v>4654675.9716666667</v>
      </c>
    </row>
    <row r="49" spans="1:35">
      <c r="A49" s="9">
        <v>51</v>
      </c>
      <c r="B49" s="9" t="s">
        <v>173</v>
      </c>
      <c r="C49" s="9" t="s">
        <v>174</v>
      </c>
      <c r="D49" s="15" t="s">
        <v>175</v>
      </c>
      <c r="E49" s="22">
        <v>5919324</v>
      </c>
      <c r="F49" s="12">
        <v>0</v>
      </c>
      <c r="G49" s="13">
        <v>1146680.21</v>
      </c>
      <c r="H49" s="13">
        <v>0</v>
      </c>
      <c r="I49" s="13">
        <v>0</v>
      </c>
      <c r="J49" s="13">
        <v>6476.37</v>
      </c>
      <c r="K49" s="14">
        <v>0</v>
      </c>
      <c r="L49" s="14">
        <f t="shared" si="0"/>
        <v>1153156.58</v>
      </c>
      <c r="M49" s="13">
        <v>1083047.76</v>
      </c>
      <c r="N49" s="13">
        <v>0</v>
      </c>
      <c r="O49" s="13">
        <v>0</v>
      </c>
      <c r="P49" s="13">
        <v>6476.37</v>
      </c>
      <c r="Q49" s="13">
        <v>4347.63</v>
      </c>
      <c r="R49" s="13">
        <f t="shared" si="1"/>
        <v>1093871.76</v>
      </c>
      <c r="S49" s="7">
        <v>1083047.76</v>
      </c>
      <c r="T49" s="7">
        <v>0</v>
      </c>
      <c r="U49" s="7">
        <v>0</v>
      </c>
      <c r="V49" s="7">
        <v>6476.37</v>
      </c>
      <c r="W49" s="7">
        <f t="shared" si="2"/>
        <v>1089524.1300000001</v>
      </c>
      <c r="X49" s="8">
        <f>+L49+R49+W49</f>
        <v>3336552.4699999997</v>
      </c>
      <c r="Y49" s="7">
        <v>1083047.76</v>
      </c>
      <c r="Z49" s="7">
        <v>0</v>
      </c>
      <c r="AA49" s="7">
        <v>0</v>
      </c>
      <c r="AB49" s="7">
        <v>6476.37</v>
      </c>
      <c r="AC49" s="7">
        <f t="shared" si="3"/>
        <v>1089524.1300000001</v>
      </c>
      <c r="AD49" s="7">
        <v>1083047.76</v>
      </c>
      <c r="AE49" s="7">
        <v>0</v>
      </c>
      <c r="AF49" s="7">
        <v>0</v>
      </c>
      <c r="AG49" s="7">
        <v>6476.37</v>
      </c>
      <c r="AH49" s="7">
        <f t="shared" si="4"/>
        <v>1089524.1300000001</v>
      </c>
      <c r="AI49" s="8">
        <f>+F49+L49+R49+W49+AC49+AH49</f>
        <v>5515600.7299999995</v>
      </c>
    </row>
    <row r="50" spans="1:35">
      <c r="A50" s="9">
        <v>50</v>
      </c>
      <c r="B50" s="9" t="s">
        <v>176</v>
      </c>
      <c r="C50" s="9" t="s">
        <v>177</v>
      </c>
      <c r="D50" s="15" t="s">
        <v>178</v>
      </c>
      <c r="E50" s="11">
        <v>18487139</v>
      </c>
      <c r="F50" s="12">
        <v>0</v>
      </c>
      <c r="G50" s="13">
        <v>265263.74</v>
      </c>
      <c r="H50" s="13">
        <v>0</v>
      </c>
      <c r="I50" s="13">
        <v>0</v>
      </c>
      <c r="J50" s="13">
        <v>0</v>
      </c>
      <c r="K50" s="14">
        <v>0</v>
      </c>
      <c r="L50" s="14">
        <f t="shared" si="0"/>
        <v>265263.74</v>
      </c>
      <c r="M50" s="13">
        <v>265263.74</v>
      </c>
      <c r="N50" s="13">
        <v>0</v>
      </c>
      <c r="O50" s="13">
        <v>0</v>
      </c>
      <c r="P50" s="13">
        <v>0</v>
      </c>
      <c r="Q50" s="13">
        <v>0</v>
      </c>
      <c r="R50" s="13">
        <f t="shared" si="1"/>
        <v>265263.74</v>
      </c>
      <c r="S50" s="7">
        <v>265263.74</v>
      </c>
      <c r="T50" s="7">
        <v>0</v>
      </c>
      <c r="U50" s="7">
        <v>0</v>
      </c>
      <c r="V50" s="7">
        <v>0</v>
      </c>
      <c r="W50" s="7">
        <f t="shared" si="2"/>
        <v>265263.74</v>
      </c>
      <c r="X50" s="8">
        <f>+L50+R50+W50</f>
        <v>795791.22</v>
      </c>
      <c r="Y50" s="7">
        <v>265263.74</v>
      </c>
      <c r="Z50" s="7">
        <v>0</v>
      </c>
      <c r="AA50" s="7">
        <v>0</v>
      </c>
      <c r="AB50" s="7">
        <v>0</v>
      </c>
      <c r="AC50" s="7">
        <f t="shared" si="3"/>
        <v>265263.74</v>
      </c>
      <c r="AD50" s="7">
        <v>265263.74</v>
      </c>
      <c r="AE50" s="7">
        <v>0</v>
      </c>
      <c r="AF50" s="7">
        <v>0</v>
      </c>
      <c r="AG50" s="7">
        <v>0</v>
      </c>
      <c r="AH50" s="7">
        <f t="shared" si="4"/>
        <v>265263.74</v>
      </c>
      <c r="AI50" s="8">
        <f>+F50+L50+R50+W50+AC50+AH50</f>
        <v>1326318.7</v>
      </c>
    </row>
    <row r="51" spans="1:35">
      <c r="A51" s="9">
        <v>54</v>
      </c>
      <c r="B51" s="9" t="s">
        <v>179</v>
      </c>
      <c r="C51" s="9" t="s">
        <v>180</v>
      </c>
      <c r="D51" s="15" t="s">
        <v>181</v>
      </c>
      <c r="E51" s="11">
        <v>15852353</v>
      </c>
      <c r="F51" s="12">
        <v>0</v>
      </c>
      <c r="G51" s="13">
        <v>0</v>
      </c>
      <c r="H51" s="13">
        <v>0</v>
      </c>
      <c r="I51" s="13">
        <v>0</v>
      </c>
      <c r="J51" s="13">
        <v>304313.5</v>
      </c>
      <c r="K51" s="14">
        <v>0</v>
      </c>
      <c r="L51" s="14">
        <f t="shared" si="0"/>
        <v>304313.5</v>
      </c>
      <c r="M51" s="13">
        <v>0</v>
      </c>
      <c r="N51" s="13">
        <v>0</v>
      </c>
      <c r="O51" s="13">
        <v>0</v>
      </c>
      <c r="P51" s="13">
        <v>256640</v>
      </c>
      <c r="Q51" s="13">
        <v>0</v>
      </c>
      <c r="R51" s="13">
        <f t="shared" si="1"/>
        <v>256640</v>
      </c>
      <c r="S51" s="7">
        <v>0</v>
      </c>
      <c r="T51" s="7">
        <v>0</v>
      </c>
      <c r="U51" s="7">
        <v>0</v>
      </c>
      <c r="V51" s="7">
        <v>256640</v>
      </c>
      <c r="W51" s="7">
        <f t="shared" si="2"/>
        <v>256640</v>
      </c>
      <c r="X51" s="8">
        <f>+L51+R51+W51</f>
        <v>817593.5</v>
      </c>
      <c r="Y51" s="7">
        <v>0</v>
      </c>
      <c r="Z51" s="7">
        <v>0</v>
      </c>
      <c r="AA51" s="7">
        <v>0</v>
      </c>
      <c r="AB51" s="7">
        <v>256640</v>
      </c>
      <c r="AC51" s="7">
        <f t="shared" si="3"/>
        <v>256640</v>
      </c>
      <c r="AD51" s="7">
        <v>0</v>
      </c>
      <c r="AE51" s="7">
        <v>0</v>
      </c>
      <c r="AF51" s="7">
        <v>0</v>
      </c>
      <c r="AG51" s="7">
        <v>256640</v>
      </c>
      <c r="AH51" s="7">
        <f t="shared" si="4"/>
        <v>256640</v>
      </c>
      <c r="AI51" s="8">
        <f>+F51+L51+R51+W51+AC51+AH51</f>
        <v>1330873.5</v>
      </c>
    </row>
    <row r="52" spans="1:35" ht="30">
      <c r="A52" s="9">
        <v>52</v>
      </c>
      <c r="B52" s="16" t="s">
        <v>182</v>
      </c>
      <c r="C52" s="16" t="s">
        <v>183</v>
      </c>
      <c r="D52" s="15" t="s">
        <v>184</v>
      </c>
      <c r="E52" s="11">
        <v>16273767</v>
      </c>
      <c r="F52" s="12">
        <v>0</v>
      </c>
      <c r="G52" s="13">
        <v>462010.84</v>
      </c>
      <c r="H52" s="13">
        <v>0</v>
      </c>
      <c r="I52" s="13">
        <v>0</v>
      </c>
      <c r="J52" s="13">
        <v>69420.17</v>
      </c>
      <c r="K52" s="14">
        <v>48658.83</v>
      </c>
      <c r="L52" s="14">
        <f t="shared" si="0"/>
        <v>580089.84</v>
      </c>
      <c r="M52" s="13">
        <f>462010.84+12688.84</f>
        <v>474699.68000000005</v>
      </c>
      <c r="N52" s="13">
        <v>0</v>
      </c>
      <c r="O52" s="13">
        <v>0</v>
      </c>
      <c r="P52" s="13">
        <v>69420.17</v>
      </c>
      <c r="Q52" s="13">
        <v>56159.83</v>
      </c>
      <c r="R52" s="13">
        <f t="shared" si="1"/>
        <v>600279.68000000005</v>
      </c>
      <c r="S52" s="7">
        <f>462010.84+89976.46</f>
        <v>551987.30000000005</v>
      </c>
      <c r="T52" s="7">
        <v>0</v>
      </c>
      <c r="U52" s="7">
        <v>0</v>
      </c>
      <c r="V52" s="7">
        <v>69420.17</v>
      </c>
      <c r="W52" s="7">
        <f t="shared" si="2"/>
        <v>621407.47000000009</v>
      </c>
      <c r="X52" s="8">
        <f>+L52+R52+W52</f>
        <v>1801776.9900000002</v>
      </c>
      <c r="Y52" s="7">
        <v>462010.84</v>
      </c>
      <c r="Z52" s="7">
        <v>0</v>
      </c>
      <c r="AA52" s="7">
        <v>0</v>
      </c>
      <c r="AB52" s="7">
        <v>69420.17</v>
      </c>
      <c r="AC52" s="7">
        <f t="shared" si="3"/>
        <v>531431.01</v>
      </c>
      <c r="AD52" s="7">
        <v>462010.84</v>
      </c>
      <c r="AE52" s="7">
        <v>0</v>
      </c>
      <c r="AF52" s="7">
        <v>0</v>
      </c>
      <c r="AG52" s="7">
        <v>69420.17</v>
      </c>
      <c r="AH52" s="7">
        <f t="shared" si="4"/>
        <v>531431.01</v>
      </c>
      <c r="AI52" s="8">
        <f>+F52+L52+R52+W52+AC52+AH52</f>
        <v>2864639.01</v>
      </c>
    </row>
    <row r="53" spans="1:35">
      <c r="A53" s="9">
        <v>53</v>
      </c>
      <c r="B53" s="9" t="s">
        <v>185</v>
      </c>
      <c r="C53" s="9" t="s">
        <v>186</v>
      </c>
      <c r="D53" s="15" t="s">
        <v>187</v>
      </c>
      <c r="E53" s="11">
        <v>17035542</v>
      </c>
      <c r="F53" s="12">
        <v>12883.59</v>
      </c>
      <c r="G53" s="13">
        <v>0</v>
      </c>
      <c r="H53" s="13">
        <v>0</v>
      </c>
      <c r="I53" s="13">
        <v>0</v>
      </c>
      <c r="J53" s="13">
        <v>15992.92</v>
      </c>
      <c r="K53" s="14">
        <v>7255.08</v>
      </c>
      <c r="L53" s="14">
        <f t="shared" si="0"/>
        <v>23248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f t="shared" si="1"/>
        <v>0</v>
      </c>
      <c r="S53" s="7">
        <v>0</v>
      </c>
      <c r="T53" s="7">
        <v>0</v>
      </c>
      <c r="U53" s="7">
        <v>0</v>
      </c>
      <c r="V53" s="7">
        <v>15992.92</v>
      </c>
      <c r="W53" s="7">
        <f t="shared" si="2"/>
        <v>15992.92</v>
      </c>
      <c r="X53" s="8">
        <f>+L53+R53+W53</f>
        <v>39240.92</v>
      </c>
      <c r="Y53" s="7">
        <v>0</v>
      </c>
      <c r="Z53" s="7">
        <v>0</v>
      </c>
      <c r="AA53" s="7">
        <v>0</v>
      </c>
      <c r="AB53" s="7">
        <v>15992.92</v>
      </c>
      <c r="AC53" s="7">
        <f t="shared" si="3"/>
        <v>15992.92</v>
      </c>
      <c r="AD53" s="7">
        <v>0</v>
      </c>
      <c r="AE53" s="7">
        <v>0</v>
      </c>
      <c r="AF53" s="7">
        <v>0</v>
      </c>
      <c r="AG53" s="7">
        <v>15992.92</v>
      </c>
      <c r="AH53" s="7">
        <f t="shared" si="4"/>
        <v>15992.92</v>
      </c>
      <c r="AI53" s="8">
        <f>+F53+L53+R53+W53+AC53+AH53</f>
        <v>84110.349999999991</v>
      </c>
    </row>
    <row r="54" spans="1:35" ht="15.75" customHeight="1">
      <c r="A54" s="9">
        <v>55</v>
      </c>
      <c r="B54" s="9" t="s">
        <v>188</v>
      </c>
      <c r="C54" s="9" t="s">
        <v>189</v>
      </c>
      <c r="D54" s="15" t="s">
        <v>190</v>
      </c>
      <c r="E54" s="11">
        <v>17010254</v>
      </c>
      <c r="F54" s="12">
        <v>0</v>
      </c>
      <c r="G54" s="13">
        <v>0</v>
      </c>
      <c r="H54" s="13">
        <v>0</v>
      </c>
      <c r="I54" s="13">
        <v>0</v>
      </c>
      <c r="J54" s="13">
        <v>53844</v>
      </c>
      <c r="K54" s="14">
        <v>14189</v>
      </c>
      <c r="L54" s="14">
        <f t="shared" si="0"/>
        <v>68033</v>
      </c>
      <c r="M54" s="13">
        <v>0</v>
      </c>
      <c r="N54" s="13">
        <v>0</v>
      </c>
      <c r="O54" s="13">
        <v>0</v>
      </c>
      <c r="P54" s="13">
        <v>51520</v>
      </c>
      <c r="Q54" s="13">
        <v>12068</v>
      </c>
      <c r="R54" s="13">
        <f t="shared" si="1"/>
        <v>63588</v>
      </c>
      <c r="S54" s="7">
        <v>0</v>
      </c>
      <c r="T54" s="7">
        <v>0</v>
      </c>
      <c r="U54" s="7">
        <v>0</v>
      </c>
      <c r="V54" s="7">
        <v>68033</v>
      </c>
      <c r="W54" s="7">
        <f t="shared" si="2"/>
        <v>68033</v>
      </c>
      <c r="X54" s="8">
        <f>+L54+R54+W54</f>
        <v>199654</v>
      </c>
      <c r="Y54" s="7">
        <v>0</v>
      </c>
      <c r="Z54" s="7">
        <v>0</v>
      </c>
      <c r="AA54" s="7">
        <v>0</v>
      </c>
      <c r="AB54" s="7">
        <v>68033</v>
      </c>
      <c r="AC54" s="7">
        <f t="shared" si="3"/>
        <v>68033</v>
      </c>
      <c r="AD54" s="7">
        <v>0</v>
      </c>
      <c r="AE54" s="7">
        <v>0</v>
      </c>
      <c r="AF54" s="7">
        <v>0</v>
      </c>
      <c r="AG54" s="7">
        <v>68033</v>
      </c>
      <c r="AH54" s="7">
        <f t="shared" si="4"/>
        <v>68033</v>
      </c>
      <c r="AI54" s="8">
        <f>+F54+L54+R54+W54+AC54+AH54</f>
        <v>335720</v>
      </c>
    </row>
    <row r="55" spans="1:35">
      <c r="A55" s="9">
        <v>57</v>
      </c>
      <c r="B55" s="9" t="s">
        <v>191</v>
      </c>
      <c r="C55" s="9" t="s">
        <v>192</v>
      </c>
      <c r="D55" s="15" t="s">
        <v>193</v>
      </c>
      <c r="E55" s="11">
        <v>26630352</v>
      </c>
      <c r="F55" s="12">
        <v>25651.25</v>
      </c>
      <c r="G55" s="13">
        <v>1300808.3900000001</v>
      </c>
      <c r="H55" s="13">
        <v>0</v>
      </c>
      <c r="I55" s="13">
        <v>0</v>
      </c>
      <c r="J55" s="13">
        <v>460104.98</v>
      </c>
      <c r="K55" s="14">
        <v>41822.019999999997</v>
      </c>
      <c r="L55" s="14">
        <f t="shared" si="0"/>
        <v>1802735.3900000001</v>
      </c>
      <c r="M55" s="13">
        <v>1315818.8233333335</v>
      </c>
      <c r="N55" s="13">
        <v>0</v>
      </c>
      <c r="O55" s="13">
        <v>0</v>
      </c>
      <c r="P55" s="13">
        <v>459769</v>
      </c>
      <c r="Q55" s="13">
        <v>96790</v>
      </c>
      <c r="R55" s="13">
        <f t="shared" si="1"/>
        <v>1872377.8233333335</v>
      </c>
      <c r="S55" s="7">
        <f>1315818.82+88089.95</f>
        <v>1403908.77</v>
      </c>
      <c r="T55" s="7">
        <v>0</v>
      </c>
      <c r="U55" s="7">
        <v>0</v>
      </c>
      <c r="V55" s="7">
        <v>460104.98</v>
      </c>
      <c r="W55" s="7">
        <f t="shared" si="2"/>
        <v>1864013.75</v>
      </c>
      <c r="X55" s="8">
        <f>+L55+R55+W55</f>
        <v>5539126.9633333338</v>
      </c>
      <c r="Y55" s="7">
        <v>1326724.9649999999</v>
      </c>
      <c r="Z55" s="7">
        <v>0</v>
      </c>
      <c r="AA55" s="7">
        <v>0</v>
      </c>
      <c r="AB55" s="7">
        <v>460104.98</v>
      </c>
      <c r="AC55" s="7">
        <f t="shared" si="3"/>
        <v>1786829.9449999998</v>
      </c>
      <c r="AD55" s="7">
        <v>1403908.77</v>
      </c>
      <c r="AE55" s="7">
        <v>0</v>
      </c>
      <c r="AF55" s="7">
        <v>0</v>
      </c>
      <c r="AG55" s="7">
        <v>460104.98</v>
      </c>
      <c r="AH55" s="7">
        <f t="shared" si="4"/>
        <v>1864013.75</v>
      </c>
      <c r="AI55" s="8">
        <f>+F55+L55+R55+W55+AC55+AH55</f>
        <v>9215621.9083333332</v>
      </c>
    </row>
    <row r="56" spans="1:35">
      <c r="A56" s="9">
        <v>56</v>
      </c>
      <c r="B56" s="9" t="s">
        <v>194</v>
      </c>
      <c r="C56" s="9" t="s">
        <v>195</v>
      </c>
      <c r="D56" s="15" t="s">
        <v>196</v>
      </c>
      <c r="E56" s="11">
        <v>12530000</v>
      </c>
      <c r="F56" s="12">
        <v>0</v>
      </c>
      <c r="G56" s="13">
        <v>5465304.0899999999</v>
      </c>
      <c r="H56" s="13">
        <v>0</v>
      </c>
      <c r="I56" s="13">
        <v>0</v>
      </c>
      <c r="J56" s="13">
        <v>310132</v>
      </c>
      <c r="K56" s="14">
        <v>0</v>
      </c>
      <c r="L56" s="14">
        <f t="shared" si="0"/>
        <v>5775436.0899999999</v>
      </c>
      <c r="M56" s="13">
        <v>5209085.6333333328</v>
      </c>
      <c r="N56" s="13">
        <v>0</v>
      </c>
      <c r="O56" s="13">
        <v>0</v>
      </c>
      <c r="P56" s="13">
        <v>302801</v>
      </c>
      <c r="Q56" s="13">
        <v>0</v>
      </c>
      <c r="R56" s="13">
        <f t="shared" si="1"/>
        <v>5511886.6333333328</v>
      </c>
      <c r="S56" s="7">
        <v>5209085.6333333328</v>
      </c>
      <c r="T56" s="7">
        <v>0</v>
      </c>
      <c r="U56" s="7">
        <v>0</v>
      </c>
      <c r="V56" s="7">
        <v>302801</v>
      </c>
      <c r="W56" s="7">
        <f t="shared" si="2"/>
        <v>5511886.6333333328</v>
      </c>
      <c r="X56" s="8">
        <f>+L56+R56+W56</f>
        <v>16799209.356666666</v>
      </c>
      <c r="Y56" s="7">
        <v>5209085.6333333328</v>
      </c>
      <c r="Z56" s="7">
        <v>0</v>
      </c>
      <c r="AA56" s="7">
        <v>0</v>
      </c>
      <c r="AB56" s="7">
        <v>302801</v>
      </c>
      <c r="AC56" s="7">
        <f t="shared" si="3"/>
        <v>5511886.6333333328</v>
      </c>
      <c r="AD56" s="7">
        <v>5209085.6333333328</v>
      </c>
      <c r="AE56" s="7">
        <v>0</v>
      </c>
      <c r="AF56" s="7">
        <v>0</v>
      </c>
      <c r="AG56" s="7">
        <v>302801</v>
      </c>
      <c r="AH56" s="7">
        <f t="shared" si="4"/>
        <v>5511886.6333333328</v>
      </c>
      <c r="AI56" s="8">
        <f>+F56+L56+R56+W56+AC56+AH56</f>
        <v>27822982.623333331</v>
      </c>
    </row>
    <row r="57" spans="1:35">
      <c r="A57" s="9">
        <v>59</v>
      </c>
      <c r="B57" s="9" t="s">
        <v>197</v>
      </c>
      <c r="C57" s="9" t="s">
        <v>198</v>
      </c>
      <c r="D57" s="15" t="s">
        <v>199</v>
      </c>
      <c r="E57" s="11">
        <v>26276418</v>
      </c>
      <c r="F57" s="12">
        <v>172101.55</v>
      </c>
      <c r="G57" s="13">
        <v>0</v>
      </c>
      <c r="H57" s="13">
        <v>0</v>
      </c>
      <c r="I57" s="13">
        <v>0</v>
      </c>
      <c r="J57" s="13">
        <v>565535.43000000005</v>
      </c>
      <c r="K57" s="14">
        <v>169586.57</v>
      </c>
      <c r="L57" s="14">
        <f t="shared" si="0"/>
        <v>735122</v>
      </c>
      <c r="M57" s="13">
        <v>0</v>
      </c>
      <c r="N57" s="13">
        <v>0</v>
      </c>
      <c r="O57" s="13">
        <v>0</v>
      </c>
      <c r="P57" s="13">
        <v>565535.43000000005</v>
      </c>
      <c r="Q57" s="13">
        <v>217697.57</v>
      </c>
      <c r="R57" s="13">
        <f t="shared" si="1"/>
        <v>783233</v>
      </c>
      <c r="S57" s="7">
        <v>0</v>
      </c>
      <c r="T57" s="7">
        <v>0</v>
      </c>
      <c r="U57" s="7">
        <v>0</v>
      </c>
      <c r="V57" s="7">
        <v>565535.43000000005</v>
      </c>
      <c r="W57" s="7">
        <f t="shared" si="2"/>
        <v>565535.43000000005</v>
      </c>
      <c r="X57" s="8">
        <f>+L57+R57+W57</f>
        <v>2083890.4300000002</v>
      </c>
      <c r="Y57" s="7">
        <v>0</v>
      </c>
      <c r="Z57" s="7">
        <v>0</v>
      </c>
      <c r="AA57" s="7">
        <v>0</v>
      </c>
      <c r="AB57" s="7">
        <v>565535.43000000005</v>
      </c>
      <c r="AC57" s="7">
        <f t="shared" si="3"/>
        <v>565535.43000000005</v>
      </c>
      <c r="AD57" s="7">
        <v>0</v>
      </c>
      <c r="AE57" s="7">
        <v>0</v>
      </c>
      <c r="AF57" s="7">
        <v>0</v>
      </c>
      <c r="AG57" s="7">
        <v>565535.43000000005</v>
      </c>
      <c r="AH57" s="7">
        <f t="shared" si="4"/>
        <v>565535.43000000005</v>
      </c>
      <c r="AI57" s="8">
        <f>+F57+L57+R57+W57+AC57+AH57</f>
        <v>3387062.8400000003</v>
      </c>
    </row>
    <row r="58" spans="1:35">
      <c r="A58" s="9">
        <v>58</v>
      </c>
      <c r="B58" s="16" t="s">
        <v>200</v>
      </c>
      <c r="C58" s="16" t="s">
        <v>201</v>
      </c>
      <c r="D58" s="15" t="s">
        <v>202</v>
      </c>
      <c r="E58" s="11">
        <v>8272361</v>
      </c>
      <c r="F58" s="12">
        <v>98561.72</v>
      </c>
      <c r="G58" s="13">
        <v>6623.1450000000004</v>
      </c>
      <c r="H58" s="13">
        <v>0</v>
      </c>
      <c r="I58" s="13">
        <v>0</v>
      </c>
      <c r="J58" s="13">
        <v>441564.4</v>
      </c>
      <c r="K58" s="14">
        <v>174077.6</v>
      </c>
      <c r="L58" s="14">
        <f t="shared" si="0"/>
        <v>622265.14500000002</v>
      </c>
      <c r="M58" s="13">
        <v>8340.2566666666662</v>
      </c>
      <c r="N58" s="13">
        <v>0</v>
      </c>
      <c r="O58" s="13">
        <v>0</v>
      </c>
      <c r="P58" s="13">
        <v>441564.4</v>
      </c>
      <c r="Q58" s="13">
        <v>285140.59999999998</v>
      </c>
      <c r="R58" s="13">
        <f t="shared" si="1"/>
        <v>735045.2566666666</v>
      </c>
      <c r="S58" s="7">
        <v>8830.86</v>
      </c>
      <c r="T58" s="7">
        <v>0</v>
      </c>
      <c r="U58" s="7">
        <v>0</v>
      </c>
      <c r="V58" s="7">
        <v>441564.4</v>
      </c>
      <c r="W58" s="7">
        <f t="shared" si="2"/>
        <v>450395.26</v>
      </c>
      <c r="X58" s="8">
        <f>+L58+R58+W58</f>
        <v>1807705.6616666666</v>
      </c>
      <c r="Y58" s="7">
        <v>8830.86</v>
      </c>
      <c r="Z58" s="7">
        <v>0</v>
      </c>
      <c r="AA58" s="7">
        <v>0</v>
      </c>
      <c r="AB58" s="7">
        <v>441564.4</v>
      </c>
      <c r="AC58" s="7">
        <f t="shared" si="3"/>
        <v>450395.26</v>
      </c>
      <c r="AD58" s="7">
        <v>8830.86</v>
      </c>
      <c r="AE58" s="7">
        <v>0</v>
      </c>
      <c r="AF58" s="7">
        <v>0</v>
      </c>
      <c r="AG58" s="7">
        <v>441564.4</v>
      </c>
      <c r="AH58" s="7">
        <f t="shared" si="4"/>
        <v>450395.26</v>
      </c>
      <c r="AI58" s="8">
        <f>+F58+L58+R58+W58+AC58+AH58</f>
        <v>2807057.9016666664</v>
      </c>
    </row>
    <row r="59" spans="1:35">
      <c r="A59" s="9">
        <v>60</v>
      </c>
      <c r="B59" s="9" t="s">
        <v>203</v>
      </c>
      <c r="C59" s="9" t="s">
        <v>204</v>
      </c>
      <c r="D59" s="15" t="s">
        <v>205</v>
      </c>
      <c r="E59" s="11">
        <v>24710030</v>
      </c>
      <c r="F59" s="12">
        <v>45087.23</v>
      </c>
      <c r="G59" s="13">
        <v>0</v>
      </c>
      <c r="H59" s="13">
        <v>0</v>
      </c>
      <c r="I59" s="13">
        <v>0</v>
      </c>
      <c r="J59" s="13">
        <v>150090.5</v>
      </c>
      <c r="K59" s="14">
        <v>0</v>
      </c>
      <c r="L59" s="14">
        <f t="shared" si="0"/>
        <v>150090.5</v>
      </c>
      <c r="M59" s="13">
        <v>0</v>
      </c>
      <c r="N59" s="13">
        <v>0</v>
      </c>
      <c r="O59" s="13">
        <v>0</v>
      </c>
      <c r="P59" s="13">
        <v>150090.5</v>
      </c>
      <c r="Q59" s="13">
        <v>60277.5</v>
      </c>
      <c r="R59" s="13">
        <f t="shared" si="1"/>
        <v>210368</v>
      </c>
      <c r="S59" s="7">
        <v>0</v>
      </c>
      <c r="T59" s="7">
        <v>0</v>
      </c>
      <c r="U59" s="7">
        <v>0</v>
      </c>
      <c r="V59" s="7">
        <v>150090.5</v>
      </c>
      <c r="W59" s="7">
        <f t="shared" si="2"/>
        <v>150090.5</v>
      </c>
      <c r="X59" s="8">
        <f>+L59+R59+W59</f>
        <v>510549</v>
      </c>
      <c r="Y59" s="7">
        <v>0</v>
      </c>
      <c r="Z59" s="7">
        <v>0</v>
      </c>
      <c r="AA59" s="7">
        <v>0</v>
      </c>
      <c r="AB59" s="7">
        <v>150090.5</v>
      </c>
      <c r="AC59" s="7">
        <f t="shared" si="3"/>
        <v>150090.5</v>
      </c>
      <c r="AD59" s="7">
        <v>0</v>
      </c>
      <c r="AE59" s="7">
        <v>0</v>
      </c>
      <c r="AF59" s="7">
        <v>0</v>
      </c>
      <c r="AG59" s="7">
        <v>150090.5</v>
      </c>
      <c r="AH59" s="7">
        <f t="shared" si="4"/>
        <v>150090.5</v>
      </c>
      <c r="AI59" s="8">
        <f>+F59+L59+R59+W59+AC59+AH59</f>
        <v>855817.23</v>
      </c>
    </row>
    <row r="60" spans="1:35" ht="30">
      <c r="A60" s="9">
        <v>48</v>
      </c>
      <c r="B60" s="16" t="s">
        <v>206</v>
      </c>
      <c r="C60" s="16" t="s">
        <v>207</v>
      </c>
      <c r="D60" s="15" t="s">
        <v>208</v>
      </c>
      <c r="E60" s="11">
        <v>29417074</v>
      </c>
      <c r="F60" s="12">
        <v>0</v>
      </c>
      <c r="G60" s="13">
        <v>150855.41</v>
      </c>
      <c r="H60" s="13">
        <v>0</v>
      </c>
      <c r="I60" s="13">
        <v>0</v>
      </c>
      <c r="J60" s="13">
        <v>2364.16</v>
      </c>
      <c r="K60" s="14">
        <v>0</v>
      </c>
      <c r="L60" s="14">
        <f t="shared" si="0"/>
        <v>153219.57</v>
      </c>
      <c r="M60" s="13">
        <v>178514.01333333334</v>
      </c>
      <c r="N60" s="13">
        <v>0</v>
      </c>
      <c r="O60" s="13">
        <v>0</v>
      </c>
      <c r="P60" s="13">
        <v>0</v>
      </c>
      <c r="Q60" s="13">
        <v>0</v>
      </c>
      <c r="R60" s="13">
        <f t="shared" si="1"/>
        <v>178514.01333333334</v>
      </c>
      <c r="S60" s="7">
        <v>178514.01333333334</v>
      </c>
      <c r="T60" s="7">
        <v>0</v>
      </c>
      <c r="U60" s="7">
        <v>0</v>
      </c>
      <c r="V60" s="7">
        <v>0</v>
      </c>
      <c r="W60" s="7">
        <f t="shared" si="2"/>
        <v>178514.01333333334</v>
      </c>
      <c r="X60" s="8">
        <f>+L60+R60+W60</f>
        <v>510247.59666666668</v>
      </c>
      <c r="Y60" s="7">
        <v>212314.08000000002</v>
      </c>
      <c r="Z60" s="7">
        <v>0</v>
      </c>
      <c r="AA60" s="7">
        <v>0</v>
      </c>
      <c r="AB60" s="7">
        <v>0</v>
      </c>
      <c r="AC60" s="7">
        <f t="shared" si="3"/>
        <v>212314.08000000002</v>
      </c>
      <c r="AD60" s="7">
        <v>233831.22</v>
      </c>
      <c r="AE60" s="7">
        <v>0</v>
      </c>
      <c r="AF60" s="7">
        <v>0</v>
      </c>
      <c r="AG60" s="7">
        <v>0</v>
      </c>
      <c r="AH60" s="7">
        <f t="shared" si="4"/>
        <v>233831.22</v>
      </c>
      <c r="AI60" s="8">
        <f>+F60+L60+R60+W60+AC60+AH60</f>
        <v>956392.89666666673</v>
      </c>
    </row>
    <row r="61" spans="1:35">
      <c r="A61" s="9">
        <v>61</v>
      </c>
      <c r="B61" s="9" t="s">
        <v>209</v>
      </c>
      <c r="C61" s="16" t="s">
        <v>210</v>
      </c>
      <c r="D61" s="23" t="s">
        <v>211</v>
      </c>
      <c r="E61" s="11">
        <v>15446991</v>
      </c>
      <c r="F61" s="12">
        <v>98450.2</v>
      </c>
      <c r="G61" s="13">
        <v>0</v>
      </c>
      <c r="H61" s="13">
        <v>0</v>
      </c>
      <c r="I61" s="13">
        <v>0</v>
      </c>
      <c r="J61" s="13">
        <v>128976.83</v>
      </c>
      <c r="K61" s="14">
        <v>53873.17</v>
      </c>
      <c r="L61" s="14">
        <f t="shared" si="0"/>
        <v>182850</v>
      </c>
      <c r="M61" s="13">
        <v>0</v>
      </c>
      <c r="N61" s="13">
        <v>0</v>
      </c>
      <c r="O61" s="13">
        <v>0</v>
      </c>
      <c r="P61" s="13">
        <v>128976.83</v>
      </c>
      <c r="Q61" s="13">
        <v>116919.17</v>
      </c>
      <c r="R61" s="13">
        <f t="shared" si="1"/>
        <v>245896</v>
      </c>
      <c r="S61" s="7">
        <v>0</v>
      </c>
      <c r="T61" s="7">
        <v>0</v>
      </c>
      <c r="U61" s="7">
        <v>0</v>
      </c>
      <c r="V61" s="7">
        <v>128976.83</v>
      </c>
      <c r="W61" s="7">
        <f t="shared" si="2"/>
        <v>128976.83</v>
      </c>
      <c r="X61" s="8">
        <f>+L61+R61+W61</f>
        <v>557722.82999999996</v>
      </c>
      <c r="Y61" s="7">
        <v>0</v>
      </c>
      <c r="Z61" s="7">
        <v>0</v>
      </c>
      <c r="AA61" s="7">
        <v>0</v>
      </c>
      <c r="AB61" s="7">
        <v>128976.83</v>
      </c>
      <c r="AC61" s="7">
        <f t="shared" si="3"/>
        <v>128976.83</v>
      </c>
      <c r="AD61" s="7">
        <v>0</v>
      </c>
      <c r="AE61" s="7">
        <v>0</v>
      </c>
      <c r="AF61" s="7">
        <v>0</v>
      </c>
      <c r="AG61" s="7">
        <v>128976.83</v>
      </c>
      <c r="AH61" s="7">
        <f t="shared" si="4"/>
        <v>128976.83</v>
      </c>
      <c r="AI61" s="8">
        <f>+F61+L61+R61+W61+AC61+AH61</f>
        <v>914126.68999999983</v>
      </c>
    </row>
    <row r="62" spans="1:35">
      <c r="A62" s="9">
        <v>63</v>
      </c>
      <c r="B62" s="9" t="s">
        <v>212</v>
      </c>
      <c r="C62" s="9" t="s">
        <v>213</v>
      </c>
      <c r="D62" s="15" t="s">
        <v>214</v>
      </c>
      <c r="E62" s="11">
        <v>28890251</v>
      </c>
      <c r="F62" s="12">
        <v>0</v>
      </c>
      <c r="G62" s="13">
        <v>631545.65500000003</v>
      </c>
      <c r="H62" s="13">
        <v>0</v>
      </c>
      <c r="I62" s="13">
        <v>0</v>
      </c>
      <c r="J62" s="13">
        <v>2531.04</v>
      </c>
      <c r="K62" s="14">
        <v>142741.96</v>
      </c>
      <c r="L62" s="14">
        <f t="shared" si="0"/>
        <v>776818.65500000003</v>
      </c>
      <c r="M62" s="13">
        <v>611572.88666666672</v>
      </c>
      <c r="N62" s="13">
        <v>0</v>
      </c>
      <c r="O62" s="13">
        <v>0</v>
      </c>
      <c r="P62" s="13">
        <v>2531.04</v>
      </c>
      <c r="Q62" s="13">
        <v>169057.96</v>
      </c>
      <c r="R62" s="13">
        <f t="shared" si="1"/>
        <v>783161.88666666672</v>
      </c>
      <c r="S62" s="7">
        <v>811572.88666666695</v>
      </c>
      <c r="T62" s="7">
        <v>0</v>
      </c>
      <c r="U62" s="7">
        <v>0</v>
      </c>
      <c r="V62" s="7">
        <v>2531.04</v>
      </c>
      <c r="W62" s="7">
        <f t="shared" si="2"/>
        <v>814103.92666666699</v>
      </c>
      <c r="X62" s="8">
        <f>+L62+R62+W62</f>
        <v>2374084.4683333337</v>
      </c>
      <c r="Y62" s="7">
        <v>811572.88666666695</v>
      </c>
      <c r="Z62" s="7">
        <v>0</v>
      </c>
      <c r="AA62" s="7">
        <v>0</v>
      </c>
      <c r="AB62" s="7">
        <v>2531.04</v>
      </c>
      <c r="AC62" s="7">
        <f t="shared" si="3"/>
        <v>814103.92666666699</v>
      </c>
      <c r="AD62" s="7">
        <v>811572.88666666695</v>
      </c>
      <c r="AE62" s="7">
        <v>0</v>
      </c>
      <c r="AF62" s="7">
        <v>0</v>
      </c>
      <c r="AG62" s="7">
        <v>2531.04</v>
      </c>
      <c r="AH62" s="7">
        <f t="shared" si="4"/>
        <v>814103.92666666699</v>
      </c>
      <c r="AI62" s="8">
        <f>+F62+L62+R62+W62+AC62+AH62</f>
        <v>4002292.3216666672</v>
      </c>
    </row>
    <row r="63" spans="1:35">
      <c r="A63" s="9">
        <v>64</v>
      </c>
      <c r="B63" s="9" t="s">
        <v>215</v>
      </c>
      <c r="C63" s="9" t="s">
        <v>216</v>
      </c>
      <c r="D63" s="15" t="s">
        <v>217</v>
      </c>
      <c r="E63" s="11">
        <v>18905789</v>
      </c>
      <c r="F63" s="12">
        <v>0</v>
      </c>
      <c r="G63" s="13">
        <v>0</v>
      </c>
      <c r="H63" s="13">
        <v>0</v>
      </c>
      <c r="I63" s="13">
        <v>0</v>
      </c>
      <c r="J63" s="13">
        <v>310464</v>
      </c>
      <c r="K63" s="14">
        <v>0</v>
      </c>
      <c r="L63" s="14">
        <f t="shared" si="0"/>
        <v>310464</v>
      </c>
      <c r="M63" s="13">
        <v>0</v>
      </c>
      <c r="N63" s="13">
        <v>0</v>
      </c>
      <c r="O63" s="13">
        <v>0</v>
      </c>
      <c r="P63" s="13">
        <v>268303.66666666669</v>
      </c>
      <c r="Q63" s="13">
        <v>48379.33</v>
      </c>
      <c r="R63" s="13">
        <f t="shared" si="1"/>
        <v>316682.9966666667</v>
      </c>
      <c r="S63" s="7">
        <v>0</v>
      </c>
      <c r="T63" s="7">
        <v>0</v>
      </c>
      <c r="U63" s="7">
        <v>0</v>
      </c>
      <c r="V63" s="7">
        <v>285051</v>
      </c>
      <c r="W63" s="7">
        <f t="shared" si="2"/>
        <v>285051</v>
      </c>
      <c r="X63" s="8">
        <f>+L63+R63+W63</f>
        <v>912197.9966666667</v>
      </c>
      <c r="Y63" s="7">
        <v>0</v>
      </c>
      <c r="Z63" s="7">
        <v>0</v>
      </c>
      <c r="AA63" s="7">
        <v>0</v>
      </c>
      <c r="AB63" s="7">
        <v>300867</v>
      </c>
      <c r="AC63" s="7">
        <f t="shared" si="3"/>
        <v>300867</v>
      </c>
      <c r="AD63" s="7">
        <v>0</v>
      </c>
      <c r="AE63" s="7">
        <v>0</v>
      </c>
      <c r="AF63" s="7">
        <v>0</v>
      </c>
      <c r="AG63" s="7">
        <v>316683</v>
      </c>
      <c r="AH63" s="7">
        <f t="shared" si="4"/>
        <v>316683</v>
      </c>
      <c r="AI63" s="8">
        <f>+F63+L63+R63+W63+AC63+AH63</f>
        <v>1529747.9966666666</v>
      </c>
    </row>
    <row r="64" spans="1:35">
      <c r="A64" s="9">
        <v>43</v>
      </c>
      <c r="B64" s="16" t="s">
        <v>218</v>
      </c>
      <c r="C64" s="16" t="s">
        <v>219</v>
      </c>
      <c r="D64" s="15" t="s">
        <v>220</v>
      </c>
      <c r="E64" s="11">
        <v>4267257</v>
      </c>
      <c r="F64" s="12">
        <v>0</v>
      </c>
      <c r="G64" s="13">
        <v>1769278.97</v>
      </c>
      <c r="H64" s="13">
        <v>168617.84</v>
      </c>
      <c r="I64" s="13">
        <v>0</v>
      </c>
      <c r="J64" s="13">
        <v>110255.32</v>
      </c>
      <c r="K64" s="14">
        <v>17649.68</v>
      </c>
      <c r="L64" s="14">
        <f t="shared" si="0"/>
        <v>2065801.81</v>
      </c>
      <c r="M64" s="13">
        <v>1769278.97</v>
      </c>
      <c r="N64" s="13">
        <v>168617.84</v>
      </c>
      <c r="O64" s="13">
        <v>0</v>
      </c>
      <c r="P64" s="13">
        <v>110255.32</v>
      </c>
      <c r="Q64" s="13">
        <v>26255.68</v>
      </c>
      <c r="R64" s="13">
        <f t="shared" si="1"/>
        <v>2074407.81</v>
      </c>
      <c r="S64" s="7">
        <v>1769278.97</v>
      </c>
      <c r="T64" s="7">
        <v>168617.84</v>
      </c>
      <c r="U64" s="7">
        <v>0</v>
      </c>
      <c r="V64" s="7">
        <v>110255.32</v>
      </c>
      <c r="W64" s="7">
        <f t="shared" si="2"/>
        <v>2048152.1300000001</v>
      </c>
      <c r="X64" s="8">
        <f>+L64+R64+W64</f>
        <v>6188361.75</v>
      </c>
      <c r="Y64" s="7">
        <v>1769278.97</v>
      </c>
      <c r="Z64" s="7">
        <v>168617.84</v>
      </c>
      <c r="AA64" s="7">
        <v>0</v>
      </c>
      <c r="AB64" s="7">
        <v>110255.32</v>
      </c>
      <c r="AC64" s="7">
        <f t="shared" si="3"/>
        <v>2048152.1300000001</v>
      </c>
      <c r="AD64" s="7">
        <v>1769278.97</v>
      </c>
      <c r="AE64" s="7">
        <v>168617.84</v>
      </c>
      <c r="AF64" s="7">
        <v>0</v>
      </c>
      <c r="AG64" s="7">
        <v>110255.32</v>
      </c>
      <c r="AH64" s="7">
        <f t="shared" si="4"/>
        <v>2048152.1300000001</v>
      </c>
      <c r="AI64" s="8">
        <f>+F64+L64+R64+W64+AC64+AH64</f>
        <v>10284666.01</v>
      </c>
    </row>
    <row r="65" spans="1:35">
      <c r="A65" s="9">
        <v>44</v>
      </c>
      <c r="B65" s="24" t="s">
        <v>221</v>
      </c>
      <c r="C65" s="24" t="s">
        <v>222</v>
      </c>
      <c r="D65" s="15" t="s">
        <v>223</v>
      </c>
      <c r="E65" s="11">
        <v>4505316</v>
      </c>
      <c r="F65" s="12">
        <v>0</v>
      </c>
      <c r="G65" s="13">
        <v>3895641.89</v>
      </c>
      <c r="H65" s="13">
        <v>502642.7</v>
      </c>
      <c r="I65" s="13">
        <v>0</v>
      </c>
      <c r="J65" s="13">
        <v>400648.12999999995</v>
      </c>
      <c r="K65" s="14">
        <v>35683.870000000003</v>
      </c>
      <c r="L65" s="14">
        <f t="shared" si="0"/>
        <v>4834616.59</v>
      </c>
      <c r="M65" s="13">
        <v>3895641.89</v>
      </c>
      <c r="N65" s="13">
        <v>502642.7</v>
      </c>
      <c r="O65" s="13">
        <v>0</v>
      </c>
      <c r="P65" s="13">
        <v>400648.12999999995</v>
      </c>
      <c r="Q65" s="13">
        <v>67192.87</v>
      </c>
      <c r="R65" s="13">
        <f t="shared" si="1"/>
        <v>4866125.59</v>
      </c>
      <c r="S65" s="7">
        <v>3895641.89</v>
      </c>
      <c r="T65" s="7">
        <v>502642.7</v>
      </c>
      <c r="U65" s="7">
        <v>0</v>
      </c>
      <c r="V65" s="7">
        <v>400648.12999999995</v>
      </c>
      <c r="W65" s="7">
        <f t="shared" si="2"/>
        <v>4798932.72</v>
      </c>
      <c r="X65" s="8">
        <f>+L65+R65+W65</f>
        <v>14499674.899999999</v>
      </c>
      <c r="Y65" s="7">
        <v>3895641.89</v>
      </c>
      <c r="Z65" s="7">
        <v>502642.7</v>
      </c>
      <c r="AA65" s="7">
        <v>0</v>
      </c>
      <c r="AB65" s="7">
        <v>400648.12999999995</v>
      </c>
      <c r="AC65" s="7">
        <f t="shared" si="3"/>
        <v>4798932.72</v>
      </c>
      <c r="AD65" s="7">
        <v>3895641.89</v>
      </c>
      <c r="AE65" s="7">
        <v>502642.7</v>
      </c>
      <c r="AF65" s="7">
        <v>0</v>
      </c>
      <c r="AG65" s="7">
        <v>400648.12999999995</v>
      </c>
      <c r="AH65" s="7">
        <f t="shared" si="4"/>
        <v>4798932.72</v>
      </c>
      <c r="AI65" s="8">
        <f>+F65+L65+R65+W65+AC65+AH65</f>
        <v>24097540.339999996</v>
      </c>
    </row>
    <row r="66" spans="1:35">
      <c r="A66" s="9">
        <v>65</v>
      </c>
      <c r="B66" s="9" t="s">
        <v>224</v>
      </c>
      <c r="C66" s="9" t="s">
        <v>225</v>
      </c>
      <c r="D66" s="15" t="s">
        <v>226</v>
      </c>
      <c r="E66" s="11">
        <v>27303715</v>
      </c>
      <c r="F66" s="12">
        <v>0</v>
      </c>
      <c r="G66" s="13">
        <v>0</v>
      </c>
      <c r="H66" s="13">
        <v>0</v>
      </c>
      <c r="I66" s="13">
        <v>203899.73</v>
      </c>
      <c r="J66" s="13">
        <v>0</v>
      </c>
      <c r="K66" s="14">
        <v>0</v>
      </c>
      <c r="L66" s="14">
        <f t="shared" si="0"/>
        <v>203899.73</v>
      </c>
      <c r="M66" s="13">
        <v>0</v>
      </c>
      <c r="N66" s="13">
        <v>0</v>
      </c>
      <c r="O66" s="13">
        <v>203899.73</v>
      </c>
      <c r="P66" s="13">
        <v>0</v>
      </c>
      <c r="Q66" s="13">
        <v>0</v>
      </c>
      <c r="R66" s="13">
        <f t="shared" si="1"/>
        <v>203899.73</v>
      </c>
      <c r="S66" s="7">
        <v>0</v>
      </c>
      <c r="T66" s="7">
        <v>0</v>
      </c>
      <c r="U66" s="7">
        <v>203899.73</v>
      </c>
      <c r="V66" s="7">
        <v>0</v>
      </c>
      <c r="W66" s="7">
        <f t="shared" si="2"/>
        <v>203899.73</v>
      </c>
      <c r="X66" s="8">
        <f>+L66+R66+W66</f>
        <v>611699.19000000006</v>
      </c>
      <c r="Y66" s="7">
        <v>0</v>
      </c>
      <c r="Z66" s="7">
        <v>0</v>
      </c>
      <c r="AA66" s="7">
        <v>203899.73</v>
      </c>
      <c r="AB66" s="7">
        <v>0</v>
      </c>
      <c r="AC66" s="7">
        <f t="shared" si="3"/>
        <v>203899.73</v>
      </c>
      <c r="AD66" s="7">
        <v>0</v>
      </c>
      <c r="AE66" s="7">
        <v>0</v>
      </c>
      <c r="AF66" s="7">
        <v>203899.73</v>
      </c>
      <c r="AG66" s="7">
        <v>0</v>
      </c>
      <c r="AH66" s="7">
        <f t="shared" si="4"/>
        <v>203899.73</v>
      </c>
      <c r="AI66" s="8">
        <f>+F66+L66+R66+W66+AC66+AH66</f>
        <v>1019498.65</v>
      </c>
    </row>
    <row r="67" spans="1:35">
      <c r="A67" s="9">
        <v>62</v>
      </c>
      <c r="B67" s="16" t="s">
        <v>227</v>
      </c>
      <c r="C67" s="16" t="s">
        <v>228</v>
      </c>
      <c r="D67" s="15" t="s">
        <v>229</v>
      </c>
      <c r="E67" s="21">
        <v>25870802</v>
      </c>
      <c r="F67" s="12">
        <v>0</v>
      </c>
      <c r="G67" s="13">
        <v>0</v>
      </c>
      <c r="H67" s="13">
        <v>0</v>
      </c>
      <c r="I67" s="13">
        <v>0</v>
      </c>
      <c r="J67" s="13">
        <v>0</v>
      </c>
      <c r="K67" s="14">
        <v>0</v>
      </c>
      <c r="L67" s="14">
        <f t="shared" si="0"/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f t="shared" si="1"/>
        <v>0</v>
      </c>
      <c r="S67" s="7">
        <v>0</v>
      </c>
      <c r="T67" s="7">
        <v>0</v>
      </c>
      <c r="U67" s="7">
        <v>0</v>
      </c>
      <c r="V67" s="7">
        <v>0</v>
      </c>
      <c r="W67" s="7">
        <f t="shared" si="2"/>
        <v>0</v>
      </c>
      <c r="X67" s="8">
        <f>+L67+R67+W67</f>
        <v>0</v>
      </c>
      <c r="Y67" s="7">
        <v>0</v>
      </c>
      <c r="Z67" s="7">
        <v>0</v>
      </c>
      <c r="AA67" s="7">
        <v>0</v>
      </c>
      <c r="AB67" s="7">
        <v>0</v>
      </c>
      <c r="AC67" s="7">
        <f t="shared" si="3"/>
        <v>0</v>
      </c>
      <c r="AD67" s="7">
        <v>0</v>
      </c>
      <c r="AE67" s="7">
        <v>0</v>
      </c>
      <c r="AF67" s="7">
        <v>0</v>
      </c>
      <c r="AG67" s="7">
        <v>0</v>
      </c>
      <c r="AH67" s="7">
        <f t="shared" si="4"/>
        <v>0</v>
      </c>
      <c r="AI67" s="8">
        <f>+F67+L67+R67+W67+AC67+AH67</f>
        <v>0</v>
      </c>
    </row>
    <row r="68" spans="1:35">
      <c r="A68" s="9">
        <v>70</v>
      </c>
      <c r="B68" s="9" t="s">
        <v>230</v>
      </c>
      <c r="C68" s="9" t="s">
        <v>231</v>
      </c>
      <c r="D68" s="15" t="s">
        <v>232</v>
      </c>
      <c r="E68" s="11">
        <v>10826701</v>
      </c>
      <c r="F68" s="12">
        <v>49099.35</v>
      </c>
      <c r="G68" s="13">
        <v>126791.31999999999</v>
      </c>
      <c r="H68" s="13">
        <v>0</v>
      </c>
      <c r="I68" s="13">
        <v>0</v>
      </c>
      <c r="J68" s="13">
        <v>16952.419999999998</v>
      </c>
      <c r="K68" s="14">
        <v>30640.58</v>
      </c>
      <c r="L68" s="14">
        <f t="shared" ref="L68:L93" si="5">+G68+H68+I68+J68+K68</f>
        <v>174384.32</v>
      </c>
      <c r="M68" s="13">
        <v>136353.09333333335</v>
      </c>
      <c r="N68" s="13">
        <v>0</v>
      </c>
      <c r="O68" s="13">
        <v>0</v>
      </c>
      <c r="P68" s="13">
        <v>16952.419999999998</v>
      </c>
      <c r="Q68" s="13">
        <v>34023.58</v>
      </c>
      <c r="R68" s="13">
        <f t="shared" ref="R68:R93" si="6">+M68+N68+O68+P68+Q68</f>
        <v>187329.09333333338</v>
      </c>
      <c r="S68" s="7">
        <v>148428.92000000001</v>
      </c>
      <c r="T68" s="7">
        <v>0</v>
      </c>
      <c r="U68" s="7">
        <v>0</v>
      </c>
      <c r="V68" s="7">
        <v>16952.419999999998</v>
      </c>
      <c r="W68" s="7">
        <f t="shared" ref="W68:W93" si="7">+S68+T68+U68+V68</f>
        <v>165381.34000000003</v>
      </c>
      <c r="X68" s="8">
        <f>+L68+R68+W68</f>
        <v>527094.75333333341</v>
      </c>
      <c r="Y68" s="7">
        <v>168593.61499999999</v>
      </c>
      <c r="Z68" s="7">
        <v>0</v>
      </c>
      <c r="AA68" s="7">
        <v>0</v>
      </c>
      <c r="AB68" s="7">
        <v>16952.419999999998</v>
      </c>
      <c r="AC68" s="7">
        <f t="shared" ref="AC68:AC95" si="8">+Y68+Z68+AA68+AB68</f>
        <v>185546.03499999997</v>
      </c>
      <c r="AD68" s="7">
        <v>188758.31</v>
      </c>
      <c r="AE68" s="7">
        <v>0</v>
      </c>
      <c r="AF68" s="7">
        <v>0</v>
      </c>
      <c r="AG68" s="7">
        <v>16952.419999999998</v>
      </c>
      <c r="AH68" s="7">
        <f t="shared" ref="AH68:AH95" si="9">+AD68+AE68+AF68+AG68</f>
        <v>205710.72999999998</v>
      </c>
      <c r="AI68" s="8">
        <f>+F68+L68+R68+W68+AC68+AH68</f>
        <v>967450.8683333334</v>
      </c>
    </row>
    <row r="69" spans="1:35">
      <c r="A69" s="9">
        <v>72</v>
      </c>
      <c r="B69" s="16" t="s">
        <v>233</v>
      </c>
      <c r="C69" s="16" t="s">
        <v>234</v>
      </c>
      <c r="D69" s="15" t="s">
        <v>235</v>
      </c>
      <c r="E69" s="11">
        <v>7925187</v>
      </c>
      <c r="F69" s="12">
        <v>0</v>
      </c>
      <c r="G69" s="13">
        <v>88474.85</v>
      </c>
      <c r="H69" s="13">
        <v>0</v>
      </c>
      <c r="I69" s="13">
        <v>0</v>
      </c>
      <c r="J69" s="13">
        <v>48799.5</v>
      </c>
      <c r="K69" s="14">
        <v>0</v>
      </c>
      <c r="L69" s="14">
        <f t="shared" si="5"/>
        <v>137274.35</v>
      </c>
      <c r="M69" s="13">
        <v>74876.513333333336</v>
      </c>
      <c r="N69" s="13">
        <v>0</v>
      </c>
      <c r="O69" s="13">
        <v>0</v>
      </c>
      <c r="P69" s="13">
        <v>42873</v>
      </c>
      <c r="Q69" s="13">
        <v>13036</v>
      </c>
      <c r="R69" s="13">
        <f t="shared" si="6"/>
        <v>130785.51333333334</v>
      </c>
      <c r="S69" s="7">
        <v>74876.513333333336</v>
      </c>
      <c r="T69" s="7">
        <v>0</v>
      </c>
      <c r="U69" s="7">
        <v>0</v>
      </c>
      <c r="V69" s="7">
        <v>43468</v>
      </c>
      <c r="W69" s="7">
        <f t="shared" si="7"/>
        <v>118344.51333333334</v>
      </c>
      <c r="X69" s="8">
        <f>+L69+R69+W69</f>
        <v>386404.37666666671</v>
      </c>
      <c r="Y69" s="7">
        <v>74876.513333333336</v>
      </c>
      <c r="Z69" s="7">
        <v>0</v>
      </c>
      <c r="AA69" s="7">
        <v>0</v>
      </c>
      <c r="AB69" s="7">
        <v>49688.5</v>
      </c>
      <c r="AC69" s="7">
        <f t="shared" si="8"/>
        <v>124565.01333333334</v>
      </c>
      <c r="AD69" s="7">
        <v>83291.09</v>
      </c>
      <c r="AE69" s="7">
        <v>0</v>
      </c>
      <c r="AF69" s="7">
        <v>0</v>
      </c>
      <c r="AG69" s="7">
        <v>55909</v>
      </c>
      <c r="AH69" s="7">
        <f t="shared" si="9"/>
        <v>139200.09</v>
      </c>
      <c r="AI69" s="8">
        <f>+F69+L69+R69+W69+AC69+AH69</f>
        <v>650169.48</v>
      </c>
    </row>
    <row r="70" spans="1:35">
      <c r="A70" s="9">
        <v>68</v>
      </c>
      <c r="B70" s="9" t="s">
        <v>236</v>
      </c>
      <c r="C70" s="9" t="s">
        <v>237</v>
      </c>
      <c r="D70" s="15" t="s">
        <v>238</v>
      </c>
      <c r="E70" s="11">
        <v>28027510</v>
      </c>
      <c r="F70" s="12">
        <v>0</v>
      </c>
      <c r="G70" s="13">
        <v>0</v>
      </c>
      <c r="H70" s="13">
        <v>0</v>
      </c>
      <c r="I70" s="13">
        <v>0</v>
      </c>
      <c r="J70" s="13">
        <v>168321.65</v>
      </c>
      <c r="K70" s="14">
        <v>0</v>
      </c>
      <c r="L70" s="14">
        <f t="shared" si="5"/>
        <v>168321.65</v>
      </c>
      <c r="M70" s="13">
        <v>0</v>
      </c>
      <c r="N70" s="13">
        <v>0</v>
      </c>
      <c r="O70" s="13">
        <v>0</v>
      </c>
      <c r="P70" s="13">
        <v>155504</v>
      </c>
      <c r="Q70" s="13">
        <v>42058</v>
      </c>
      <c r="R70" s="13">
        <f t="shared" si="6"/>
        <v>197562</v>
      </c>
      <c r="S70" s="7">
        <v>0</v>
      </c>
      <c r="T70" s="7">
        <v>0</v>
      </c>
      <c r="U70" s="7">
        <v>0</v>
      </c>
      <c r="V70" s="7">
        <v>159668</v>
      </c>
      <c r="W70" s="7">
        <f t="shared" si="7"/>
        <v>159668</v>
      </c>
      <c r="X70" s="8">
        <f>+L70+R70+W70</f>
        <v>525551.65</v>
      </c>
      <c r="Y70" s="7">
        <v>0</v>
      </c>
      <c r="Z70" s="7">
        <v>0</v>
      </c>
      <c r="AA70" s="7">
        <v>0</v>
      </c>
      <c r="AB70" s="7">
        <v>168321.65</v>
      </c>
      <c r="AC70" s="7">
        <f t="shared" si="8"/>
        <v>168321.65</v>
      </c>
      <c r="AD70" s="7">
        <v>0</v>
      </c>
      <c r="AE70" s="7">
        <v>0</v>
      </c>
      <c r="AF70" s="7">
        <v>0</v>
      </c>
      <c r="AG70" s="7">
        <v>168321.65</v>
      </c>
      <c r="AH70" s="7">
        <f t="shared" si="9"/>
        <v>168321.65</v>
      </c>
      <c r="AI70" s="8">
        <f>+F70+L70+R70+W70+AC70+AH70</f>
        <v>862194.95000000007</v>
      </c>
    </row>
    <row r="71" spans="1:35">
      <c r="A71" s="9">
        <v>71</v>
      </c>
      <c r="B71" s="9" t="s">
        <v>239</v>
      </c>
      <c r="C71" s="9" t="s">
        <v>240</v>
      </c>
      <c r="D71" s="15" t="s">
        <v>241</v>
      </c>
      <c r="E71" s="11">
        <v>25444840</v>
      </c>
      <c r="F71" s="12">
        <v>114997.52</v>
      </c>
      <c r="G71" s="13">
        <v>0</v>
      </c>
      <c r="H71" s="13">
        <v>0</v>
      </c>
      <c r="I71" s="13">
        <v>0</v>
      </c>
      <c r="J71" s="13">
        <v>338812.52</v>
      </c>
      <c r="K71" s="14">
        <v>119395.48</v>
      </c>
      <c r="L71" s="14">
        <f t="shared" si="5"/>
        <v>458208</v>
      </c>
      <c r="M71" s="13">
        <v>0</v>
      </c>
      <c r="N71" s="13">
        <v>0</v>
      </c>
      <c r="O71" s="13">
        <v>0</v>
      </c>
      <c r="P71" s="13">
        <v>338812.52</v>
      </c>
      <c r="Q71" s="13">
        <v>170985.48</v>
      </c>
      <c r="R71" s="13">
        <f t="shared" si="6"/>
        <v>509798</v>
      </c>
      <c r="S71" s="7">
        <v>0</v>
      </c>
      <c r="T71" s="7">
        <v>0</v>
      </c>
      <c r="U71" s="7">
        <v>0</v>
      </c>
      <c r="V71" s="7">
        <v>338812.52</v>
      </c>
      <c r="W71" s="7">
        <f t="shared" si="7"/>
        <v>338812.52</v>
      </c>
      <c r="X71" s="8">
        <f>+L71+R71+W71</f>
        <v>1306818.52</v>
      </c>
      <c r="Y71" s="7">
        <v>0</v>
      </c>
      <c r="Z71" s="7">
        <v>0</v>
      </c>
      <c r="AA71" s="7">
        <v>0</v>
      </c>
      <c r="AB71" s="7">
        <v>338812.52</v>
      </c>
      <c r="AC71" s="7">
        <f t="shared" si="8"/>
        <v>338812.52</v>
      </c>
      <c r="AD71" s="7">
        <v>0</v>
      </c>
      <c r="AE71" s="7">
        <v>0</v>
      </c>
      <c r="AF71" s="7">
        <v>0</v>
      </c>
      <c r="AG71" s="7">
        <v>338812.52</v>
      </c>
      <c r="AH71" s="7">
        <f t="shared" si="9"/>
        <v>338812.52</v>
      </c>
      <c r="AI71" s="8">
        <f>+F71+L71+R71+W71+AC71+AH71</f>
        <v>2099441.08</v>
      </c>
    </row>
    <row r="72" spans="1:35">
      <c r="A72" s="9">
        <v>66</v>
      </c>
      <c r="B72" s="9" t="s">
        <v>242</v>
      </c>
      <c r="C72" s="9" t="s">
        <v>243</v>
      </c>
      <c r="D72" s="15" t="s">
        <v>244</v>
      </c>
      <c r="E72" s="11">
        <v>18410194</v>
      </c>
      <c r="F72" s="12">
        <v>45735.28</v>
      </c>
      <c r="G72" s="13">
        <v>0</v>
      </c>
      <c r="H72" s="13">
        <v>0</v>
      </c>
      <c r="I72" s="13">
        <v>0</v>
      </c>
      <c r="J72" s="13">
        <v>319806.92</v>
      </c>
      <c r="K72" s="14">
        <v>51522.080000000002</v>
      </c>
      <c r="L72" s="14">
        <f t="shared" si="5"/>
        <v>371329</v>
      </c>
      <c r="M72" s="13">
        <v>0</v>
      </c>
      <c r="N72" s="13">
        <v>0</v>
      </c>
      <c r="O72" s="13">
        <v>0</v>
      </c>
      <c r="P72" s="13">
        <v>319806.92</v>
      </c>
      <c r="Q72" s="13">
        <v>68101.08</v>
      </c>
      <c r="R72" s="13">
        <f t="shared" si="6"/>
        <v>387908</v>
      </c>
      <c r="S72" s="7">
        <v>0</v>
      </c>
      <c r="T72" s="7">
        <v>0</v>
      </c>
      <c r="U72" s="7">
        <v>0</v>
      </c>
      <c r="V72" s="7">
        <v>319806.92</v>
      </c>
      <c r="W72" s="7">
        <f t="shared" si="7"/>
        <v>319806.92</v>
      </c>
      <c r="X72" s="8">
        <f>+L72+R72+W72</f>
        <v>1079043.92</v>
      </c>
      <c r="Y72" s="7">
        <v>0</v>
      </c>
      <c r="Z72" s="7">
        <v>0</v>
      </c>
      <c r="AA72" s="7">
        <v>0</v>
      </c>
      <c r="AB72" s="7">
        <v>319806.92</v>
      </c>
      <c r="AC72" s="7">
        <f t="shared" si="8"/>
        <v>319806.92</v>
      </c>
      <c r="AD72" s="7">
        <v>0</v>
      </c>
      <c r="AE72" s="7">
        <v>0</v>
      </c>
      <c r="AF72" s="7">
        <v>0</v>
      </c>
      <c r="AG72" s="7">
        <v>319806.92</v>
      </c>
      <c r="AH72" s="7">
        <f t="shared" si="9"/>
        <v>319806.92</v>
      </c>
      <c r="AI72" s="8">
        <f>+F72+L72+R72+W72+AC72+AH72</f>
        <v>1764393.0399999998</v>
      </c>
    </row>
    <row r="73" spans="1:35">
      <c r="A73" s="9">
        <v>67</v>
      </c>
      <c r="B73" s="9" t="s">
        <v>245</v>
      </c>
      <c r="C73" s="9" t="s">
        <v>246</v>
      </c>
      <c r="D73" s="15" t="s">
        <v>247</v>
      </c>
      <c r="E73" s="11">
        <v>32079321</v>
      </c>
      <c r="F73" s="12">
        <v>83315.740000000005</v>
      </c>
      <c r="G73" s="13">
        <v>0</v>
      </c>
      <c r="H73" s="13">
        <v>0</v>
      </c>
      <c r="I73" s="13">
        <v>0</v>
      </c>
      <c r="J73" s="13">
        <v>108089.98</v>
      </c>
      <c r="K73" s="14">
        <v>42820.02</v>
      </c>
      <c r="L73" s="14">
        <f t="shared" si="5"/>
        <v>150910</v>
      </c>
      <c r="M73" s="13">
        <v>0</v>
      </c>
      <c r="N73" s="13">
        <v>0</v>
      </c>
      <c r="O73" s="13">
        <v>0</v>
      </c>
      <c r="P73" s="13">
        <v>108089.98</v>
      </c>
      <c r="Q73" s="13">
        <v>53001.02</v>
      </c>
      <c r="R73" s="13">
        <f t="shared" si="6"/>
        <v>161091</v>
      </c>
      <c r="S73" s="7">
        <v>0</v>
      </c>
      <c r="T73" s="7">
        <v>0</v>
      </c>
      <c r="U73" s="7">
        <v>0</v>
      </c>
      <c r="V73" s="7">
        <v>108089.98</v>
      </c>
      <c r="W73" s="7">
        <f t="shared" si="7"/>
        <v>108089.98</v>
      </c>
      <c r="X73" s="8">
        <f>+L73+R73+W73</f>
        <v>420090.98</v>
      </c>
      <c r="Y73" s="7">
        <v>0</v>
      </c>
      <c r="Z73" s="7">
        <v>0</v>
      </c>
      <c r="AA73" s="7">
        <v>0</v>
      </c>
      <c r="AB73" s="7">
        <v>108089.98</v>
      </c>
      <c r="AC73" s="7">
        <f t="shared" si="8"/>
        <v>108089.98</v>
      </c>
      <c r="AD73" s="7">
        <v>0</v>
      </c>
      <c r="AE73" s="7">
        <v>0</v>
      </c>
      <c r="AF73" s="7">
        <v>0</v>
      </c>
      <c r="AG73" s="7">
        <v>108089.98</v>
      </c>
      <c r="AH73" s="7">
        <f t="shared" si="9"/>
        <v>108089.98</v>
      </c>
      <c r="AI73" s="8">
        <f>+F73+L73+R73+W73+AC73+AH73</f>
        <v>719586.67999999993</v>
      </c>
    </row>
    <row r="74" spans="1:35">
      <c r="A74" s="9">
        <v>69</v>
      </c>
      <c r="B74" s="9" t="s">
        <v>248</v>
      </c>
      <c r="C74" s="9" t="s">
        <v>249</v>
      </c>
      <c r="D74" s="15" t="s">
        <v>250</v>
      </c>
      <c r="E74" s="11">
        <v>21597492</v>
      </c>
      <c r="F74" s="12">
        <v>0</v>
      </c>
      <c r="G74" s="13">
        <v>0</v>
      </c>
      <c r="H74" s="13">
        <v>0</v>
      </c>
      <c r="I74" s="13">
        <v>0</v>
      </c>
      <c r="J74" s="13">
        <v>212835.68000000002</v>
      </c>
      <c r="K74" s="14">
        <v>6418.32</v>
      </c>
      <c r="L74" s="14">
        <f t="shared" si="5"/>
        <v>219254.00000000003</v>
      </c>
      <c r="M74" s="13">
        <v>0</v>
      </c>
      <c r="N74" s="13">
        <v>0</v>
      </c>
      <c r="O74" s="13">
        <v>0</v>
      </c>
      <c r="P74" s="13">
        <v>212835.68000000002</v>
      </c>
      <c r="Q74" s="13">
        <v>14109.32</v>
      </c>
      <c r="R74" s="13">
        <f t="shared" si="6"/>
        <v>226945.00000000003</v>
      </c>
      <c r="S74" s="7">
        <v>0</v>
      </c>
      <c r="T74" s="7">
        <v>0</v>
      </c>
      <c r="U74" s="7">
        <v>0</v>
      </c>
      <c r="V74" s="7">
        <v>212835.68000000002</v>
      </c>
      <c r="W74" s="7">
        <f t="shared" si="7"/>
        <v>212835.68000000002</v>
      </c>
      <c r="X74" s="8">
        <f>+L74+R74+W74</f>
        <v>659034.68000000005</v>
      </c>
      <c r="Y74" s="7">
        <v>0</v>
      </c>
      <c r="Z74" s="7">
        <v>0</v>
      </c>
      <c r="AA74" s="7">
        <v>0</v>
      </c>
      <c r="AB74" s="7">
        <v>212835.68000000002</v>
      </c>
      <c r="AC74" s="7">
        <f t="shared" si="8"/>
        <v>212835.68000000002</v>
      </c>
      <c r="AD74" s="7">
        <v>0</v>
      </c>
      <c r="AE74" s="7">
        <v>0</v>
      </c>
      <c r="AF74" s="7">
        <v>0</v>
      </c>
      <c r="AG74" s="7">
        <v>212835.68000000002</v>
      </c>
      <c r="AH74" s="7">
        <f t="shared" si="9"/>
        <v>212835.68000000002</v>
      </c>
      <c r="AI74" s="8">
        <f>+F74+L74+R74+W74+AC74+AH74</f>
        <v>1084706.04</v>
      </c>
    </row>
    <row r="75" spans="1:35">
      <c r="A75" s="9">
        <v>73</v>
      </c>
      <c r="B75" s="9" t="s">
        <v>251</v>
      </c>
      <c r="C75" s="9" t="s">
        <v>252</v>
      </c>
      <c r="D75" s="15" t="s">
        <v>253</v>
      </c>
      <c r="E75" s="11">
        <v>16696406</v>
      </c>
      <c r="F75" s="12">
        <v>6993.54</v>
      </c>
      <c r="G75" s="13">
        <v>0</v>
      </c>
      <c r="H75" s="13">
        <v>0</v>
      </c>
      <c r="I75" s="13">
        <v>0</v>
      </c>
      <c r="J75" s="13">
        <v>37555.35</v>
      </c>
      <c r="K75" s="14">
        <v>0</v>
      </c>
      <c r="L75" s="14">
        <f t="shared" si="5"/>
        <v>37555.35</v>
      </c>
      <c r="M75" s="13">
        <v>0</v>
      </c>
      <c r="N75" s="13">
        <v>0</v>
      </c>
      <c r="O75" s="13">
        <v>0</v>
      </c>
      <c r="P75" s="13">
        <v>37555.35</v>
      </c>
      <c r="Q75" s="13">
        <v>7251.65</v>
      </c>
      <c r="R75" s="13">
        <f t="shared" si="6"/>
        <v>44807</v>
      </c>
      <c r="S75" s="7">
        <v>0</v>
      </c>
      <c r="T75" s="7">
        <v>0</v>
      </c>
      <c r="U75" s="7">
        <v>0</v>
      </c>
      <c r="V75" s="7">
        <v>37555.35</v>
      </c>
      <c r="W75" s="7">
        <f t="shared" si="7"/>
        <v>37555.35</v>
      </c>
      <c r="X75" s="8">
        <f>+L75+R75+W75</f>
        <v>119917.70000000001</v>
      </c>
      <c r="Y75" s="7">
        <v>0</v>
      </c>
      <c r="Z75" s="7">
        <v>0</v>
      </c>
      <c r="AA75" s="7">
        <v>0</v>
      </c>
      <c r="AB75" s="7">
        <v>37555.35</v>
      </c>
      <c r="AC75" s="7">
        <f t="shared" si="8"/>
        <v>37555.35</v>
      </c>
      <c r="AD75" s="7">
        <v>0</v>
      </c>
      <c r="AE75" s="7">
        <v>0</v>
      </c>
      <c r="AF75" s="7">
        <v>0</v>
      </c>
      <c r="AG75" s="7">
        <v>37555.35</v>
      </c>
      <c r="AH75" s="7">
        <f t="shared" si="9"/>
        <v>37555.35</v>
      </c>
      <c r="AI75" s="8">
        <f>+F75+L75+R75+W75+AC75+AH75</f>
        <v>202021.94</v>
      </c>
    </row>
    <row r="76" spans="1:35">
      <c r="A76" s="9">
        <v>74</v>
      </c>
      <c r="B76" s="9" t="s">
        <v>254</v>
      </c>
      <c r="C76" s="9" t="s">
        <v>255</v>
      </c>
      <c r="D76" s="15" t="s">
        <v>256</v>
      </c>
      <c r="E76" s="11">
        <v>33728613</v>
      </c>
      <c r="F76" s="12">
        <v>0</v>
      </c>
      <c r="G76" s="13">
        <v>0</v>
      </c>
      <c r="H76" s="13">
        <v>0</v>
      </c>
      <c r="I76" s="13">
        <v>145278.56</v>
      </c>
      <c r="J76" s="13">
        <v>0</v>
      </c>
      <c r="K76" s="14">
        <v>0</v>
      </c>
      <c r="L76" s="14">
        <f t="shared" si="5"/>
        <v>145278.56</v>
      </c>
      <c r="M76" s="13">
        <v>0</v>
      </c>
      <c r="N76" s="13">
        <v>0</v>
      </c>
      <c r="O76" s="13">
        <v>123978.31999999999</v>
      </c>
      <c r="P76" s="13">
        <v>0</v>
      </c>
      <c r="Q76" s="13">
        <v>0</v>
      </c>
      <c r="R76" s="13">
        <f t="shared" si="6"/>
        <v>123978.31999999999</v>
      </c>
      <c r="S76" s="7">
        <v>0</v>
      </c>
      <c r="T76" s="7">
        <v>0</v>
      </c>
      <c r="U76" s="7">
        <v>124797.56</v>
      </c>
      <c r="V76" s="7">
        <v>0</v>
      </c>
      <c r="W76" s="7">
        <f t="shared" si="7"/>
        <v>124797.56</v>
      </c>
      <c r="X76" s="8">
        <f>+L76+R76+W76</f>
        <v>394054.44</v>
      </c>
      <c r="Y76" s="7">
        <v>0</v>
      </c>
      <c r="Z76" s="7">
        <v>0</v>
      </c>
      <c r="AA76" s="7">
        <v>134355.35999999999</v>
      </c>
      <c r="AB76" s="7">
        <v>0</v>
      </c>
      <c r="AC76" s="7">
        <f t="shared" si="8"/>
        <v>134355.35999999999</v>
      </c>
      <c r="AD76" s="7">
        <v>0</v>
      </c>
      <c r="AE76" s="7">
        <v>0</v>
      </c>
      <c r="AF76" s="7">
        <v>148282.44</v>
      </c>
      <c r="AG76" s="7">
        <v>0</v>
      </c>
      <c r="AH76" s="7">
        <f t="shared" si="9"/>
        <v>148282.44</v>
      </c>
      <c r="AI76" s="8">
        <f>+F76+L76+R76+W76+AC76+AH76</f>
        <v>676692.24</v>
      </c>
    </row>
    <row r="77" spans="1:35" ht="14.25" customHeight="1">
      <c r="A77" s="9">
        <v>76</v>
      </c>
      <c r="B77" s="9" t="s">
        <v>257</v>
      </c>
      <c r="C77" s="9" t="s">
        <v>258</v>
      </c>
      <c r="D77" s="15" t="s">
        <v>259</v>
      </c>
      <c r="E77" s="11">
        <v>28472640</v>
      </c>
      <c r="F77" s="12">
        <v>0</v>
      </c>
      <c r="G77" s="13">
        <v>33144.07</v>
      </c>
      <c r="H77" s="13">
        <v>0</v>
      </c>
      <c r="I77" s="13">
        <v>0</v>
      </c>
      <c r="J77" s="13">
        <v>78978.67</v>
      </c>
      <c r="K77" s="14">
        <v>52107.33</v>
      </c>
      <c r="L77" s="14">
        <f t="shared" si="5"/>
        <v>164230.07</v>
      </c>
      <c r="M77" s="13">
        <f>45761.5666666667+35522</f>
        <v>81283.566666666709</v>
      </c>
      <c r="N77" s="13">
        <v>0</v>
      </c>
      <c r="O77" s="13">
        <v>0</v>
      </c>
      <c r="P77" s="13">
        <v>78978.67</v>
      </c>
      <c r="Q77" s="13">
        <v>80679.33</v>
      </c>
      <c r="R77" s="13">
        <f t="shared" si="6"/>
        <v>240941.56666666671</v>
      </c>
      <c r="S77" s="7">
        <v>81283.570000000007</v>
      </c>
      <c r="T77" s="7">
        <v>0</v>
      </c>
      <c r="U77" s="7">
        <v>0</v>
      </c>
      <c r="V77" s="7">
        <v>78978.67</v>
      </c>
      <c r="W77" s="7">
        <f t="shared" si="7"/>
        <v>160262.24</v>
      </c>
      <c r="X77" s="8">
        <f>+L77+R77+W77</f>
        <v>565433.87666666671</v>
      </c>
      <c r="Y77" s="7">
        <f>81283.57+19282.5</f>
        <v>100566.07</v>
      </c>
      <c r="Z77" s="7">
        <v>0</v>
      </c>
      <c r="AA77" s="7">
        <v>0</v>
      </c>
      <c r="AB77" s="7">
        <v>78978.67</v>
      </c>
      <c r="AC77" s="7">
        <f t="shared" si="8"/>
        <v>179544.74</v>
      </c>
      <c r="AD77" s="7">
        <v>81283.570000000007</v>
      </c>
      <c r="AE77" s="7">
        <v>0</v>
      </c>
      <c r="AF77" s="7">
        <v>0</v>
      </c>
      <c r="AG77" s="7">
        <v>78978.67</v>
      </c>
      <c r="AH77" s="7">
        <f t="shared" si="9"/>
        <v>160262.24</v>
      </c>
      <c r="AI77" s="8">
        <f>+F77+L77+R77+W77+AC77+AH77</f>
        <v>905240.85666666669</v>
      </c>
    </row>
    <row r="78" spans="1:35" ht="30">
      <c r="A78" s="9">
        <v>75</v>
      </c>
      <c r="B78" s="9" t="s">
        <v>260</v>
      </c>
      <c r="C78" s="9" t="s">
        <v>261</v>
      </c>
      <c r="D78" s="25" t="s">
        <v>262</v>
      </c>
      <c r="E78" s="11">
        <v>32963041</v>
      </c>
      <c r="F78" s="12">
        <v>0</v>
      </c>
      <c r="G78" s="13">
        <v>0</v>
      </c>
      <c r="H78" s="13">
        <v>0</v>
      </c>
      <c r="I78" s="13">
        <v>262156.79999999999</v>
      </c>
      <c r="J78" s="13">
        <v>0</v>
      </c>
      <c r="K78" s="14">
        <v>0</v>
      </c>
      <c r="L78" s="14">
        <f t="shared" si="5"/>
        <v>262156.79999999999</v>
      </c>
      <c r="M78" s="13">
        <v>0</v>
      </c>
      <c r="N78" s="13">
        <v>0</v>
      </c>
      <c r="O78" s="13">
        <v>262156.79999999999</v>
      </c>
      <c r="P78" s="13">
        <v>0</v>
      </c>
      <c r="Q78" s="13">
        <v>0</v>
      </c>
      <c r="R78" s="13">
        <f t="shared" si="6"/>
        <v>262156.79999999999</v>
      </c>
      <c r="S78" s="7">
        <v>0</v>
      </c>
      <c r="T78" s="7">
        <v>0</v>
      </c>
      <c r="U78" s="7">
        <v>262156.79999999999</v>
      </c>
      <c r="V78" s="7">
        <v>0</v>
      </c>
      <c r="W78" s="7">
        <f t="shared" si="7"/>
        <v>262156.79999999999</v>
      </c>
      <c r="X78" s="8">
        <f>+L78+R78+W78</f>
        <v>786470.39999999991</v>
      </c>
      <c r="Y78" s="7">
        <v>0</v>
      </c>
      <c r="Z78" s="7">
        <v>0</v>
      </c>
      <c r="AA78" s="7">
        <v>262156.79999999999</v>
      </c>
      <c r="AB78" s="7">
        <v>0</v>
      </c>
      <c r="AC78" s="7">
        <f t="shared" si="8"/>
        <v>262156.79999999999</v>
      </c>
      <c r="AD78" s="7">
        <v>0</v>
      </c>
      <c r="AE78" s="7">
        <v>0</v>
      </c>
      <c r="AF78" s="7">
        <v>262156.79999999999</v>
      </c>
      <c r="AG78" s="7">
        <v>0</v>
      </c>
      <c r="AH78" s="7">
        <f t="shared" si="9"/>
        <v>262156.79999999999</v>
      </c>
      <c r="AI78" s="8">
        <f>+F78+L78+R78+W78+AC78+AH78</f>
        <v>1310784</v>
      </c>
    </row>
    <row r="79" spans="1:35">
      <c r="A79" s="9">
        <v>77</v>
      </c>
      <c r="B79" s="9" t="s">
        <v>263</v>
      </c>
      <c r="C79" s="9" t="s">
        <v>264</v>
      </c>
      <c r="D79" s="15" t="s">
        <v>265</v>
      </c>
      <c r="E79" s="11">
        <v>29237235</v>
      </c>
      <c r="F79" s="12">
        <v>0</v>
      </c>
      <c r="G79" s="13">
        <v>1170551.54</v>
      </c>
      <c r="H79" s="13">
        <v>0</v>
      </c>
      <c r="I79" s="13">
        <v>0</v>
      </c>
      <c r="J79" s="13">
        <v>31716.5</v>
      </c>
      <c r="K79" s="14">
        <v>1323.5</v>
      </c>
      <c r="L79" s="14">
        <f t="shared" si="5"/>
        <v>1203591.54</v>
      </c>
      <c r="M79" s="13">
        <v>1170551.54</v>
      </c>
      <c r="N79" s="13">
        <v>0</v>
      </c>
      <c r="O79" s="13">
        <v>0</v>
      </c>
      <c r="P79" s="13">
        <v>31591.666666666668</v>
      </c>
      <c r="Q79" s="13">
        <v>450.33</v>
      </c>
      <c r="R79" s="13">
        <f t="shared" si="6"/>
        <v>1202593.5366666669</v>
      </c>
      <c r="S79" s="7">
        <v>1170551.54</v>
      </c>
      <c r="T79" s="7">
        <v>0</v>
      </c>
      <c r="U79" s="7">
        <v>0</v>
      </c>
      <c r="V79" s="7">
        <v>33040</v>
      </c>
      <c r="W79" s="7">
        <f t="shared" si="7"/>
        <v>1203591.54</v>
      </c>
      <c r="X79" s="8">
        <f>+L79+R79+W79</f>
        <v>3609776.6166666672</v>
      </c>
      <c r="Y79" s="7">
        <v>1170551.54</v>
      </c>
      <c r="Z79" s="7">
        <v>0</v>
      </c>
      <c r="AA79" s="7">
        <v>0</v>
      </c>
      <c r="AB79" s="7">
        <v>33040</v>
      </c>
      <c r="AC79" s="7">
        <f t="shared" si="8"/>
        <v>1203591.54</v>
      </c>
      <c r="AD79" s="7">
        <v>1170551.54</v>
      </c>
      <c r="AE79" s="7">
        <v>0</v>
      </c>
      <c r="AF79" s="7">
        <v>0</v>
      </c>
      <c r="AG79" s="7">
        <v>33040</v>
      </c>
      <c r="AH79" s="7">
        <f t="shared" si="9"/>
        <v>1203591.54</v>
      </c>
      <c r="AI79" s="8">
        <f>+F79+L79+R79+W79+AC79+AH79</f>
        <v>6016959.6966666672</v>
      </c>
    </row>
    <row r="80" spans="1:35">
      <c r="A80" s="9">
        <v>78</v>
      </c>
      <c r="B80" s="16" t="s">
        <v>266</v>
      </c>
      <c r="C80" s="16" t="s">
        <v>267</v>
      </c>
      <c r="D80" s="15" t="s">
        <v>268</v>
      </c>
      <c r="E80" s="11">
        <v>10716504</v>
      </c>
      <c r="F80" s="12">
        <v>42278.16</v>
      </c>
      <c r="G80" s="13">
        <v>0</v>
      </c>
      <c r="H80" s="13">
        <v>0</v>
      </c>
      <c r="I80" s="13">
        <v>0</v>
      </c>
      <c r="J80" s="13">
        <v>104156.21</v>
      </c>
      <c r="K80" s="14">
        <v>27192.79</v>
      </c>
      <c r="L80" s="14">
        <f t="shared" si="5"/>
        <v>131349</v>
      </c>
      <c r="M80" s="13">
        <v>0</v>
      </c>
      <c r="N80" s="13">
        <v>0</v>
      </c>
      <c r="O80" s="13">
        <v>0</v>
      </c>
      <c r="P80" s="13">
        <v>104156.21</v>
      </c>
      <c r="Q80" s="13">
        <v>16043.79</v>
      </c>
      <c r="R80" s="13">
        <f t="shared" si="6"/>
        <v>120200</v>
      </c>
      <c r="S80" s="7">
        <v>0</v>
      </c>
      <c r="T80" s="7">
        <v>0</v>
      </c>
      <c r="U80" s="7">
        <v>0</v>
      </c>
      <c r="V80" s="7">
        <v>104156.21</v>
      </c>
      <c r="W80" s="7">
        <f t="shared" si="7"/>
        <v>104156.21</v>
      </c>
      <c r="X80" s="8">
        <f>+L80+R80+W80</f>
        <v>355705.21</v>
      </c>
      <c r="Y80" s="7">
        <v>0</v>
      </c>
      <c r="Z80" s="7">
        <v>0</v>
      </c>
      <c r="AA80" s="7">
        <v>0</v>
      </c>
      <c r="AB80" s="7">
        <v>104156.21</v>
      </c>
      <c r="AC80" s="7">
        <f t="shared" si="8"/>
        <v>104156.21</v>
      </c>
      <c r="AD80" s="7">
        <v>0</v>
      </c>
      <c r="AE80" s="7">
        <v>0</v>
      </c>
      <c r="AF80" s="7">
        <v>0</v>
      </c>
      <c r="AG80" s="7">
        <v>104156.21</v>
      </c>
      <c r="AH80" s="7">
        <f t="shared" si="9"/>
        <v>104156.21</v>
      </c>
      <c r="AI80" s="8">
        <f>+F80+L80+R80+W80+AC80+AH80</f>
        <v>606295.79</v>
      </c>
    </row>
    <row r="81" spans="1:35">
      <c r="A81" s="9">
        <v>79</v>
      </c>
      <c r="B81" s="16" t="s">
        <v>269</v>
      </c>
      <c r="C81" s="16" t="s">
        <v>270</v>
      </c>
      <c r="D81" s="15" t="s">
        <v>271</v>
      </c>
      <c r="E81" s="11">
        <v>25610853</v>
      </c>
      <c r="F81" s="12">
        <v>200026.31</v>
      </c>
      <c r="G81" s="13">
        <v>0</v>
      </c>
      <c r="H81" s="13">
        <v>0</v>
      </c>
      <c r="I81" s="13">
        <v>0</v>
      </c>
      <c r="J81" s="13">
        <v>528636.35</v>
      </c>
      <c r="K81" s="14">
        <v>131871.65</v>
      </c>
      <c r="L81" s="14">
        <f t="shared" si="5"/>
        <v>660508</v>
      </c>
      <c r="M81" s="13">
        <v>0</v>
      </c>
      <c r="N81" s="13">
        <v>0</v>
      </c>
      <c r="O81" s="13">
        <v>0</v>
      </c>
      <c r="P81" s="13">
        <v>528636.35</v>
      </c>
      <c r="Q81" s="13">
        <v>284542.65000000002</v>
      </c>
      <c r="R81" s="13">
        <f t="shared" si="6"/>
        <v>813179</v>
      </c>
      <c r="S81" s="7">
        <v>0</v>
      </c>
      <c r="T81" s="7">
        <v>0</v>
      </c>
      <c r="U81" s="7">
        <v>0</v>
      </c>
      <c r="V81" s="7">
        <v>528636.35</v>
      </c>
      <c r="W81" s="7">
        <f t="shared" si="7"/>
        <v>528636.35</v>
      </c>
      <c r="X81" s="8">
        <f>+L81+R81+W81</f>
        <v>2002323.35</v>
      </c>
      <c r="Y81" s="7">
        <v>0</v>
      </c>
      <c r="Z81" s="7">
        <v>0</v>
      </c>
      <c r="AA81" s="7">
        <v>0</v>
      </c>
      <c r="AB81" s="7">
        <v>528636.35</v>
      </c>
      <c r="AC81" s="7">
        <f t="shared" si="8"/>
        <v>528636.35</v>
      </c>
      <c r="AD81" s="7">
        <v>0</v>
      </c>
      <c r="AE81" s="7">
        <v>0</v>
      </c>
      <c r="AF81" s="7">
        <v>0</v>
      </c>
      <c r="AG81" s="7">
        <v>528636.35</v>
      </c>
      <c r="AH81" s="7">
        <f t="shared" si="9"/>
        <v>528636.35</v>
      </c>
      <c r="AI81" s="8">
        <f>+F81+L81+R81+W81+AC81+AH81</f>
        <v>3259622.3600000003</v>
      </c>
    </row>
    <row r="82" spans="1:35">
      <c r="A82" s="9">
        <v>80</v>
      </c>
      <c r="B82" s="9" t="s">
        <v>272</v>
      </c>
      <c r="C82" s="9" t="s">
        <v>273</v>
      </c>
      <c r="D82" s="15" t="s">
        <v>274</v>
      </c>
      <c r="E82" s="11">
        <v>14468339</v>
      </c>
      <c r="F82" s="12">
        <v>0</v>
      </c>
      <c r="G82" s="13">
        <v>0</v>
      </c>
      <c r="H82" s="13">
        <v>0</v>
      </c>
      <c r="I82" s="13">
        <v>0</v>
      </c>
      <c r="J82" s="13">
        <v>27012.43</v>
      </c>
      <c r="K82" s="14">
        <v>7939.57</v>
      </c>
      <c r="L82" s="14">
        <f t="shared" si="5"/>
        <v>34952</v>
      </c>
      <c r="M82" s="13">
        <v>0</v>
      </c>
      <c r="N82" s="13">
        <v>0</v>
      </c>
      <c r="O82" s="13">
        <v>0</v>
      </c>
      <c r="P82" s="13">
        <v>25281.666666666668</v>
      </c>
      <c r="Q82" s="13">
        <v>8593.33</v>
      </c>
      <c r="R82" s="13">
        <f t="shared" si="6"/>
        <v>33874.996666666666</v>
      </c>
      <c r="S82" s="7">
        <v>0</v>
      </c>
      <c r="T82" s="7">
        <v>0</v>
      </c>
      <c r="U82" s="7">
        <v>0</v>
      </c>
      <c r="V82" s="7">
        <v>27012.43</v>
      </c>
      <c r="W82" s="7">
        <f t="shared" si="7"/>
        <v>27012.43</v>
      </c>
      <c r="X82" s="8">
        <f>+L82+R82+W82</f>
        <v>95839.426666666666</v>
      </c>
      <c r="Y82" s="7">
        <v>0</v>
      </c>
      <c r="Z82" s="7">
        <v>0</v>
      </c>
      <c r="AA82" s="7">
        <v>0</v>
      </c>
      <c r="AB82" s="7">
        <v>27012.43</v>
      </c>
      <c r="AC82" s="7">
        <f t="shared" si="8"/>
        <v>27012.43</v>
      </c>
      <c r="AD82" s="7">
        <v>0</v>
      </c>
      <c r="AE82" s="7">
        <v>0</v>
      </c>
      <c r="AF82" s="7">
        <v>0</v>
      </c>
      <c r="AG82" s="7">
        <v>27012.43</v>
      </c>
      <c r="AH82" s="7">
        <f t="shared" si="9"/>
        <v>27012.43</v>
      </c>
      <c r="AI82" s="8">
        <f>+F82+L82+R82+W82+AC82+AH82</f>
        <v>149864.28666666665</v>
      </c>
    </row>
    <row r="83" spans="1:35">
      <c r="A83" s="9">
        <v>81</v>
      </c>
      <c r="B83" s="27" t="s">
        <v>275</v>
      </c>
      <c r="C83" s="9" t="s">
        <v>276</v>
      </c>
      <c r="D83" s="15" t="s">
        <v>277</v>
      </c>
      <c r="E83" s="11">
        <v>18559219</v>
      </c>
      <c r="F83" s="12">
        <v>30243.59</v>
      </c>
      <c r="G83" s="13">
        <v>0</v>
      </c>
      <c r="H83" s="13">
        <v>0</v>
      </c>
      <c r="I83" s="13">
        <v>0</v>
      </c>
      <c r="J83" s="13">
        <v>32853.35</v>
      </c>
      <c r="K83" s="14">
        <v>37795.65</v>
      </c>
      <c r="L83" s="14">
        <f t="shared" si="5"/>
        <v>70649</v>
      </c>
      <c r="M83" s="13">
        <v>0</v>
      </c>
      <c r="N83" s="13">
        <v>0</v>
      </c>
      <c r="O83" s="13">
        <v>0</v>
      </c>
      <c r="P83" s="13">
        <v>32853.35</v>
      </c>
      <c r="Q83" s="13">
        <v>6449.65</v>
      </c>
      <c r="R83" s="13">
        <f t="shared" si="6"/>
        <v>39303</v>
      </c>
      <c r="S83" s="7">
        <v>0</v>
      </c>
      <c r="T83" s="7">
        <v>0</v>
      </c>
      <c r="U83" s="7">
        <v>0</v>
      </c>
      <c r="V83" s="7">
        <v>32853.35</v>
      </c>
      <c r="W83" s="7">
        <f t="shared" si="7"/>
        <v>32853.35</v>
      </c>
      <c r="X83" s="8">
        <f>+L83+R83+W83</f>
        <v>142805.35</v>
      </c>
      <c r="Y83" s="7">
        <v>0</v>
      </c>
      <c r="Z83" s="7">
        <v>0</v>
      </c>
      <c r="AA83" s="7">
        <v>0</v>
      </c>
      <c r="AB83" s="7">
        <v>32853.35</v>
      </c>
      <c r="AC83" s="7">
        <f t="shared" si="8"/>
        <v>32853.35</v>
      </c>
      <c r="AD83" s="7">
        <v>0</v>
      </c>
      <c r="AE83" s="7">
        <v>0</v>
      </c>
      <c r="AF83" s="7">
        <v>0</v>
      </c>
      <c r="AG83" s="7">
        <v>32853.35</v>
      </c>
      <c r="AH83" s="7">
        <f t="shared" si="9"/>
        <v>32853.35</v>
      </c>
      <c r="AI83" s="8">
        <f>+F83+L83+R83+W83+AC83+AH83</f>
        <v>238755.64</v>
      </c>
    </row>
    <row r="84" spans="1:35">
      <c r="A84" s="9">
        <v>82</v>
      </c>
      <c r="B84" s="27" t="s">
        <v>278</v>
      </c>
      <c r="C84" s="9" t="s">
        <v>279</v>
      </c>
      <c r="D84" s="15" t="s">
        <v>280</v>
      </c>
      <c r="E84" s="11">
        <v>34414414</v>
      </c>
      <c r="F84" s="12">
        <v>86990.85</v>
      </c>
      <c r="G84" s="13">
        <v>0</v>
      </c>
      <c r="H84" s="13">
        <v>0</v>
      </c>
      <c r="I84" s="13">
        <v>0</v>
      </c>
      <c r="J84" s="13">
        <v>784459.45000000007</v>
      </c>
      <c r="K84" s="14">
        <v>0</v>
      </c>
      <c r="L84" s="14">
        <f t="shared" si="5"/>
        <v>784459.45000000007</v>
      </c>
      <c r="M84" s="13">
        <v>0</v>
      </c>
      <c r="N84" s="13">
        <v>0</v>
      </c>
      <c r="O84" s="13">
        <v>0</v>
      </c>
      <c r="P84" s="13">
        <v>784459.45000000007</v>
      </c>
      <c r="Q84" s="13">
        <v>157074.54999999999</v>
      </c>
      <c r="R84" s="13">
        <f t="shared" si="6"/>
        <v>941534</v>
      </c>
      <c r="S84" s="7">
        <v>0</v>
      </c>
      <c r="T84" s="7">
        <v>0</v>
      </c>
      <c r="U84" s="7">
        <v>0</v>
      </c>
      <c r="V84" s="7">
        <v>784459.45000000007</v>
      </c>
      <c r="W84" s="7">
        <f t="shared" si="7"/>
        <v>784459.45000000007</v>
      </c>
      <c r="X84" s="8">
        <f>+L84+R84+W84</f>
        <v>2510452.9000000004</v>
      </c>
      <c r="Y84" s="7">
        <v>0</v>
      </c>
      <c r="Z84" s="7">
        <v>0</v>
      </c>
      <c r="AA84" s="7">
        <v>0</v>
      </c>
      <c r="AB84" s="7">
        <v>784459.45000000007</v>
      </c>
      <c r="AC84" s="7">
        <f t="shared" si="8"/>
        <v>784459.45000000007</v>
      </c>
      <c r="AD84" s="7">
        <v>0</v>
      </c>
      <c r="AE84" s="7">
        <v>0</v>
      </c>
      <c r="AF84" s="7">
        <v>0</v>
      </c>
      <c r="AG84" s="7">
        <v>784459.45000000007</v>
      </c>
      <c r="AH84" s="7">
        <f t="shared" si="9"/>
        <v>784459.45000000007</v>
      </c>
      <c r="AI84" s="8">
        <f>+F84+L84+R84+W84+AC84+AH84</f>
        <v>4166362.6500000004</v>
      </c>
    </row>
    <row r="85" spans="1:35">
      <c r="A85" s="9">
        <v>88</v>
      </c>
      <c r="B85" s="9" t="s">
        <v>281</v>
      </c>
      <c r="C85" s="9" t="s">
        <v>282</v>
      </c>
      <c r="D85" s="15" t="s">
        <v>283</v>
      </c>
      <c r="E85" s="11">
        <v>39932735</v>
      </c>
      <c r="F85" s="12">
        <v>61953.1</v>
      </c>
      <c r="G85" s="13">
        <v>0</v>
      </c>
      <c r="H85" s="13">
        <v>0</v>
      </c>
      <c r="I85" s="13">
        <v>0</v>
      </c>
      <c r="J85" s="13">
        <v>323227.7</v>
      </c>
      <c r="K85" s="14">
        <v>190837.3</v>
      </c>
      <c r="L85" s="14">
        <f t="shared" si="5"/>
        <v>514065</v>
      </c>
      <c r="M85" s="13">
        <v>81232.41</v>
      </c>
      <c r="N85" s="13">
        <v>0</v>
      </c>
      <c r="O85" s="13">
        <v>0</v>
      </c>
      <c r="P85" s="13">
        <v>323227.7</v>
      </c>
      <c r="Q85" s="13">
        <v>198826.3</v>
      </c>
      <c r="R85" s="13">
        <f t="shared" si="6"/>
        <v>603286.40999999992</v>
      </c>
      <c r="S85" s="7">
        <v>81232.41</v>
      </c>
      <c r="T85" s="7">
        <v>0</v>
      </c>
      <c r="U85" s="7">
        <v>0</v>
      </c>
      <c r="V85" s="7">
        <v>323227.7</v>
      </c>
      <c r="W85" s="7">
        <f t="shared" si="7"/>
        <v>404460.11</v>
      </c>
      <c r="X85" s="8">
        <f>+L85+R85+W85</f>
        <v>1521811.52</v>
      </c>
      <c r="Y85" s="7">
        <v>81232.41</v>
      </c>
      <c r="Z85" s="7">
        <v>0</v>
      </c>
      <c r="AA85" s="7">
        <v>0</v>
      </c>
      <c r="AB85" s="7">
        <v>323227.7</v>
      </c>
      <c r="AC85" s="7">
        <f t="shared" si="8"/>
        <v>404460.11</v>
      </c>
      <c r="AD85" s="7">
        <v>81232.41</v>
      </c>
      <c r="AE85" s="7">
        <v>0</v>
      </c>
      <c r="AF85" s="7">
        <v>0</v>
      </c>
      <c r="AG85" s="7">
        <v>323227.7</v>
      </c>
      <c r="AH85" s="7">
        <f t="shared" si="9"/>
        <v>404460.11</v>
      </c>
      <c r="AI85" s="8">
        <f>+F85+L85+R85+W85+AC85+AH85</f>
        <v>2392684.8399999994</v>
      </c>
    </row>
    <row r="86" spans="1:35">
      <c r="A86" s="9">
        <v>85</v>
      </c>
      <c r="B86" s="9" t="s">
        <v>284</v>
      </c>
      <c r="C86" s="9" t="s">
        <v>285</v>
      </c>
      <c r="D86" s="15" t="s">
        <v>286</v>
      </c>
      <c r="E86" s="11">
        <v>39618148</v>
      </c>
      <c r="F86" s="12">
        <v>184973.77</v>
      </c>
      <c r="G86" s="13">
        <v>0</v>
      </c>
      <c r="H86" s="13">
        <v>0</v>
      </c>
      <c r="I86" s="13">
        <v>0</v>
      </c>
      <c r="J86" s="13">
        <v>55928.53</v>
      </c>
      <c r="K86" s="14">
        <v>135157.47</v>
      </c>
      <c r="L86" s="14">
        <f t="shared" si="5"/>
        <v>191086</v>
      </c>
      <c r="M86" s="13">
        <v>0</v>
      </c>
      <c r="N86" s="13">
        <v>0</v>
      </c>
      <c r="O86" s="13">
        <v>0</v>
      </c>
      <c r="P86" s="13">
        <v>55928.53</v>
      </c>
      <c r="Q86" s="13">
        <v>160423.47</v>
      </c>
      <c r="R86" s="13">
        <f t="shared" si="6"/>
        <v>216352</v>
      </c>
      <c r="S86" s="7">
        <v>0</v>
      </c>
      <c r="T86" s="7">
        <v>0</v>
      </c>
      <c r="U86" s="7">
        <v>0</v>
      </c>
      <c r="V86" s="7">
        <v>55928.53</v>
      </c>
      <c r="W86" s="7">
        <f t="shared" si="7"/>
        <v>55928.53</v>
      </c>
      <c r="X86" s="8">
        <f>+L86+R86+W86</f>
        <v>463366.53</v>
      </c>
      <c r="Y86" s="7">
        <v>0</v>
      </c>
      <c r="Z86" s="7">
        <v>0</v>
      </c>
      <c r="AA86" s="7">
        <v>0</v>
      </c>
      <c r="AB86" s="7">
        <v>55928.53</v>
      </c>
      <c r="AC86" s="7">
        <f t="shared" si="8"/>
        <v>55928.53</v>
      </c>
      <c r="AD86" s="7">
        <v>0</v>
      </c>
      <c r="AE86" s="7">
        <v>0</v>
      </c>
      <c r="AF86" s="7">
        <v>0</v>
      </c>
      <c r="AG86" s="7">
        <v>55928.53</v>
      </c>
      <c r="AH86" s="7">
        <f t="shared" si="9"/>
        <v>55928.53</v>
      </c>
      <c r="AI86" s="8">
        <f>+F86+L86+R86+W86+AC86+AH86</f>
        <v>760197.3600000001</v>
      </c>
    </row>
    <row r="87" spans="1:35">
      <c r="A87" s="9">
        <v>86</v>
      </c>
      <c r="B87" s="9" t="s">
        <v>287</v>
      </c>
      <c r="C87" s="9" t="s">
        <v>288</v>
      </c>
      <c r="D87" s="15" t="s">
        <v>289</v>
      </c>
      <c r="E87" s="11">
        <v>44182940</v>
      </c>
      <c r="F87" s="12">
        <v>12719.52</v>
      </c>
      <c r="G87" s="13">
        <v>0</v>
      </c>
      <c r="H87" s="13">
        <v>0</v>
      </c>
      <c r="I87" s="13">
        <v>0</v>
      </c>
      <c r="J87" s="13">
        <v>161218.13</v>
      </c>
      <c r="K87" s="14">
        <v>0</v>
      </c>
      <c r="L87" s="14">
        <f t="shared" si="5"/>
        <v>161218.13</v>
      </c>
      <c r="M87" s="13">
        <v>0</v>
      </c>
      <c r="N87" s="13">
        <v>0</v>
      </c>
      <c r="O87" s="13">
        <v>0</v>
      </c>
      <c r="P87" s="13">
        <v>152965.66666666666</v>
      </c>
      <c r="Q87" s="13">
        <v>0</v>
      </c>
      <c r="R87" s="13">
        <f t="shared" si="6"/>
        <v>152965.66666666666</v>
      </c>
      <c r="S87" s="7">
        <v>0</v>
      </c>
      <c r="T87" s="7">
        <v>0</v>
      </c>
      <c r="U87" s="7">
        <v>0</v>
      </c>
      <c r="V87" s="7">
        <v>152965.66666666666</v>
      </c>
      <c r="W87" s="7">
        <f t="shared" si="7"/>
        <v>152965.66666666666</v>
      </c>
      <c r="X87" s="8">
        <f>+L87+R87+W87</f>
        <v>467149.46333333326</v>
      </c>
      <c r="Y87" s="7">
        <v>0</v>
      </c>
      <c r="Z87" s="7">
        <v>0</v>
      </c>
      <c r="AA87" s="7">
        <v>0</v>
      </c>
      <c r="AB87" s="7">
        <v>152965.66666666666</v>
      </c>
      <c r="AC87" s="7">
        <f t="shared" si="8"/>
        <v>152965.66666666666</v>
      </c>
      <c r="AD87" s="7">
        <v>0</v>
      </c>
      <c r="AE87" s="7">
        <v>0</v>
      </c>
      <c r="AF87" s="7">
        <v>0</v>
      </c>
      <c r="AG87" s="7">
        <v>152965.66666666666</v>
      </c>
      <c r="AH87" s="7">
        <f t="shared" si="9"/>
        <v>152965.66666666666</v>
      </c>
      <c r="AI87" s="8">
        <f>+F87+L87+R87+W87+AC87+AH87</f>
        <v>785800.31666666653</v>
      </c>
    </row>
    <row r="88" spans="1:35">
      <c r="A88" s="9">
        <v>83</v>
      </c>
      <c r="B88" s="28" t="s">
        <v>290</v>
      </c>
      <c r="C88" s="16" t="s">
        <v>291</v>
      </c>
      <c r="D88" s="15" t="s">
        <v>292</v>
      </c>
      <c r="E88" s="11">
        <v>35200141</v>
      </c>
      <c r="F88" s="12">
        <v>45308.17</v>
      </c>
      <c r="G88" s="13">
        <v>0</v>
      </c>
      <c r="H88" s="13">
        <v>0</v>
      </c>
      <c r="I88" s="13">
        <v>0</v>
      </c>
      <c r="J88" s="13">
        <v>78953</v>
      </c>
      <c r="K88" s="14">
        <v>12862</v>
      </c>
      <c r="L88" s="14">
        <f t="shared" si="5"/>
        <v>91815</v>
      </c>
      <c r="M88" s="13">
        <v>0</v>
      </c>
      <c r="N88" s="13">
        <v>0</v>
      </c>
      <c r="O88" s="13">
        <v>0</v>
      </c>
      <c r="P88" s="13">
        <v>76776.333333333328</v>
      </c>
      <c r="Q88" s="13">
        <v>38211.67</v>
      </c>
      <c r="R88" s="13">
        <f t="shared" si="6"/>
        <v>114988.00333333333</v>
      </c>
      <c r="S88" s="7">
        <v>0</v>
      </c>
      <c r="T88" s="7">
        <v>0</v>
      </c>
      <c r="U88" s="7">
        <v>0</v>
      </c>
      <c r="V88" s="7">
        <v>91815</v>
      </c>
      <c r="W88" s="7">
        <f t="shared" si="7"/>
        <v>91815</v>
      </c>
      <c r="X88" s="8">
        <f>+L88+R88+W88</f>
        <v>298618.0033333333</v>
      </c>
      <c r="Y88" s="7">
        <v>0</v>
      </c>
      <c r="Z88" s="7">
        <v>0</v>
      </c>
      <c r="AA88" s="7">
        <v>0</v>
      </c>
      <c r="AB88" s="7">
        <v>101963.93</v>
      </c>
      <c r="AC88" s="7">
        <f t="shared" si="8"/>
        <v>101963.93</v>
      </c>
      <c r="AD88" s="7">
        <v>0</v>
      </c>
      <c r="AE88" s="7">
        <v>0</v>
      </c>
      <c r="AF88" s="7">
        <v>0</v>
      </c>
      <c r="AG88" s="7">
        <v>101963.93</v>
      </c>
      <c r="AH88" s="7">
        <f t="shared" si="9"/>
        <v>101963.93</v>
      </c>
      <c r="AI88" s="8">
        <f>+F88+L88+R88+W88+AC88+AH88</f>
        <v>547854.03333333333</v>
      </c>
    </row>
    <row r="89" spans="1:35">
      <c r="A89" s="9">
        <v>84</v>
      </c>
      <c r="B89" s="24" t="s">
        <v>293</v>
      </c>
      <c r="C89" s="24" t="s">
        <v>294</v>
      </c>
      <c r="D89" s="29" t="s">
        <v>295</v>
      </c>
      <c r="E89" s="11">
        <v>41412378</v>
      </c>
      <c r="F89" s="12">
        <v>0</v>
      </c>
      <c r="G89" s="13">
        <v>0</v>
      </c>
      <c r="H89" s="13">
        <v>108578.14</v>
      </c>
      <c r="I89" s="13">
        <v>65973.600000000006</v>
      </c>
      <c r="J89" s="13">
        <v>569.5</v>
      </c>
      <c r="K89" s="14">
        <v>2787.5</v>
      </c>
      <c r="L89" s="14">
        <f t="shared" si="5"/>
        <v>177908.74</v>
      </c>
      <c r="M89" s="13">
        <v>0</v>
      </c>
      <c r="N89" s="13">
        <v>110722.06666666667</v>
      </c>
      <c r="O89" s="13">
        <v>70764.539999999994</v>
      </c>
      <c r="P89" s="13">
        <v>1008.6666666666666</v>
      </c>
      <c r="Q89" s="13">
        <v>0</v>
      </c>
      <c r="R89" s="13">
        <f t="shared" si="6"/>
        <v>182495.27333333332</v>
      </c>
      <c r="S89" s="7">
        <v>0</v>
      </c>
      <c r="T89" s="7">
        <v>110722.06666666667</v>
      </c>
      <c r="U89" s="7">
        <v>97782.3</v>
      </c>
      <c r="V89" s="7">
        <v>3357</v>
      </c>
      <c r="W89" s="7">
        <f t="shared" si="7"/>
        <v>211861.36666666667</v>
      </c>
      <c r="X89" s="8">
        <f>+L89+R89+W89</f>
        <v>572265.38</v>
      </c>
      <c r="Y89" s="7">
        <v>0</v>
      </c>
      <c r="Z89" s="7">
        <v>110722.06666666667</v>
      </c>
      <c r="AA89" s="7">
        <v>108031.77</v>
      </c>
      <c r="AB89" s="7">
        <v>3357</v>
      </c>
      <c r="AC89" s="7">
        <f t="shared" si="8"/>
        <v>222110.83666666667</v>
      </c>
      <c r="AD89" s="7">
        <v>0</v>
      </c>
      <c r="AE89" s="7">
        <v>110722.06666666667</v>
      </c>
      <c r="AF89" s="7">
        <v>118281.24</v>
      </c>
      <c r="AG89" s="7">
        <v>3357</v>
      </c>
      <c r="AH89" s="7">
        <f t="shared" si="9"/>
        <v>232360.30666666667</v>
      </c>
      <c r="AI89" s="8">
        <f>+F89+L89+R89+W89+AC89+AH89</f>
        <v>1026736.5233333333</v>
      </c>
    </row>
    <row r="90" spans="1:35">
      <c r="A90" s="9">
        <v>87</v>
      </c>
      <c r="B90" s="9" t="s">
        <v>296</v>
      </c>
      <c r="C90" s="9" t="s">
        <v>297</v>
      </c>
      <c r="D90" s="15" t="s">
        <v>298</v>
      </c>
      <c r="E90" s="11">
        <v>36965967</v>
      </c>
      <c r="F90" s="12">
        <v>0</v>
      </c>
      <c r="G90" s="13">
        <v>0</v>
      </c>
      <c r="H90" s="13">
        <v>0</v>
      </c>
      <c r="I90" s="13">
        <v>0</v>
      </c>
      <c r="J90" s="13">
        <v>74872.45</v>
      </c>
      <c r="K90" s="14">
        <v>4202.55</v>
      </c>
      <c r="L90" s="14">
        <f t="shared" si="5"/>
        <v>79075</v>
      </c>
      <c r="M90" s="13">
        <v>0</v>
      </c>
      <c r="N90" s="13">
        <v>0</v>
      </c>
      <c r="O90" s="13">
        <v>0</v>
      </c>
      <c r="P90" s="13">
        <v>74872.45</v>
      </c>
      <c r="Q90" s="13">
        <v>0</v>
      </c>
      <c r="R90" s="13">
        <f t="shared" si="6"/>
        <v>74872.45</v>
      </c>
      <c r="S90" s="7">
        <v>0</v>
      </c>
      <c r="T90" s="7">
        <v>0</v>
      </c>
      <c r="U90" s="7">
        <v>0</v>
      </c>
      <c r="V90" s="7">
        <v>74872.45</v>
      </c>
      <c r="W90" s="7">
        <f t="shared" si="7"/>
        <v>74872.45</v>
      </c>
      <c r="X90" s="8">
        <f>+L90+R90+W90</f>
        <v>228819.90000000002</v>
      </c>
      <c r="Y90" s="7">
        <v>0</v>
      </c>
      <c r="Z90" s="7">
        <v>0</v>
      </c>
      <c r="AA90" s="7">
        <v>0</v>
      </c>
      <c r="AB90" s="7">
        <v>74872.45</v>
      </c>
      <c r="AC90" s="7">
        <f t="shared" si="8"/>
        <v>74872.45</v>
      </c>
      <c r="AD90" s="7">
        <v>0</v>
      </c>
      <c r="AE90" s="7">
        <v>0</v>
      </c>
      <c r="AF90" s="7">
        <v>0</v>
      </c>
      <c r="AG90" s="7">
        <v>74872.45</v>
      </c>
      <c r="AH90" s="7">
        <f t="shared" si="9"/>
        <v>74872.45</v>
      </c>
      <c r="AI90" s="8">
        <f>+F90+L90+R90+W90+AC90+AH90</f>
        <v>378564.80000000005</v>
      </c>
    </row>
    <row r="91" spans="1:35" s="30" customFormat="1">
      <c r="A91" s="9">
        <v>89</v>
      </c>
      <c r="B91" s="9" t="s">
        <v>299</v>
      </c>
      <c r="C91" s="9" t="s">
        <v>300</v>
      </c>
      <c r="D91" s="15" t="s">
        <v>301</v>
      </c>
      <c r="E91" s="11">
        <v>16140205</v>
      </c>
      <c r="F91" s="12">
        <v>0</v>
      </c>
      <c r="G91" s="13">
        <v>37107</v>
      </c>
      <c r="H91" s="13">
        <v>0</v>
      </c>
      <c r="I91" s="13">
        <v>0</v>
      </c>
      <c r="J91" s="13">
        <v>26435.5</v>
      </c>
      <c r="K91" s="14">
        <v>0</v>
      </c>
      <c r="L91" s="14">
        <f t="shared" si="5"/>
        <v>63542.5</v>
      </c>
      <c r="M91" s="13">
        <v>32116</v>
      </c>
      <c r="N91" s="13">
        <v>0</v>
      </c>
      <c r="O91" s="13">
        <v>0</v>
      </c>
      <c r="P91" s="13">
        <v>22324.333333333332</v>
      </c>
      <c r="Q91" s="13">
        <v>20773.669999999998</v>
      </c>
      <c r="R91" s="13">
        <f t="shared" si="6"/>
        <v>75214.003333333327</v>
      </c>
      <c r="S91" s="8">
        <v>32116</v>
      </c>
      <c r="T91" s="8">
        <v>0</v>
      </c>
      <c r="U91" s="8">
        <v>0</v>
      </c>
      <c r="V91" s="8">
        <v>22324.33</v>
      </c>
      <c r="W91" s="7">
        <f t="shared" si="7"/>
        <v>54440.33</v>
      </c>
      <c r="X91" s="8">
        <f>+L91+R91+W91</f>
        <v>193196.83333333331</v>
      </c>
      <c r="Y91" s="7">
        <v>40362</v>
      </c>
      <c r="Z91" s="7">
        <v>0</v>
      </c>
      <c r="AA91" s="7">
        <v>0</v>
      </c>
      <c r="AB91" s="7">
        <v>31982.5</v>
      </c>
      <c r="AC91" s="7">
        <f t="shared" si="8"/>
        <v>72344.5</v>
      </c>
      <c r="AD91" s="7">
        <v>45213.34</v>
      </c>
      <c r="AE91" s="7">
        <v>0</v>
      </c>
      <c r="AF91" s="7">
        <v>0</v>
      </c>
      <c r="AG91" s="7">
        <v>43098</v>
      </c>
      <c r="AH91" s="7">
        <f t="shared" si="9"/>
        <v>88311.34</v>
      </c>
      <c r="AI91" s="8">
        <f>+F91+L91+R91+W91+AC91+AH91</f>
        <v>353852.67333333334</v>
      </c>
    </row>
    <row r="92" spans="1:35">
      <c r="A92" s="9">
        <v>90</v>
      </c>
      <c r="B92" s="31" t="s">
        <v>302</v>
      </c>
      <c r="C92" s="9" t="s">
        <v>303</v>
      </c>
      <c r="D92" s="32" t="s">
        <v>304</v>
      </c>
      <c r="E92" s="33">
        <v>45190843</v>
      </c>
      <c r="F92" s="12">
        <v>0</v>
      </c>
      <c r="G92" s="13">
        <v>0</v>
      </c>
      <c r="H92" s="13">
        <v>0</v>
      </c>
      <c r="I92" s="13">
        <v>0</v>
      </c>
      <c r="J92" s="13">
        <v>12312</v>
      </c>
      <c r="K92" s="14">
        <v>12224</v>
      </c>
      <c r="L92" s="14">
        <f t="shared" si="5"/>
        <v>24536</v>
      </c>
      <c r="M92" s="13">
        <v>0</v>
      </c>
      <c r="N92" s="13">
        <v>0</v>
      </c>
      <c r="O92" s="13">
        <v>0</v>
      </c>
      <c r="P92" s="13">
        <v>13284</v>
      </c>
      <c r="Q92" s="13">
        <v>15228</v>
      </c>
      <c r="R92" s="13">
        <f t="shared" si="6"/>
        <v>28512</v>
      </c>
      <c r="S92" s="7">
        <v>0</v>
      </c>
      <c r="T92" s="7">
        <v>0</v>
      </c>
      <c r="U92" s="7">
        <v>0</v>
      </c>
      <c r="V92" s="7">
        <v>24536</v>
      </c>
      <c r="W92" s="7">
        <f t="shared" si="7"/>
        <v>24536</v>
      </c>
      <c r="X92" s="8">
        <f>+L92+R92+W92</f>
        <v>77584</v>
      </c>
      <c r="Y92" s="7">
        <v>0</v>
      </c>
      <c r="Z92" s="7">
        <v>0</v>
      </c>
      <c r="AA92" s="7">
        <v>0</v>
      </c>
      <c r="AB92" s="7">
        <v>26524</v>
      </c>
      <c r="AC92" s="7">
        <f t="shared" si="8"/>
        <v>26524</v>
      </c>
      <c r="AD92" s="7">
        <v>0</v>
      </c>
      <c r="AE92" s="7">
        <v>0</v>
      </c>
      <c r="AF92" s="7">
        <v>0</v>
      </c>
      <c r="AG92" s="7">
        <v>28512</v>
      </c>
      <c r="AH92" s="7">
        <f t="shared" si="9"/>
        <v>28512</v>
      </c>
      <c r="AI92" s="8">
        <f>+F92+L92+R92+W92+AC92+AH92</f>
        <v>132620</v>
      </c>
    </row>
    <row r="93" spans="1:35" ht="14.25" customHeight="1">
      <c r="A93" s="9">
        <v>91</v>
      </c>
      <c r="B93" s="34" t="s">
        <v>305</v>
      </c>
      <c r="C93" s="34" t="s">
        <v>306</v>
      </c>
      <c r="D93" s="35" t="s">
        <v>307</v>
      </c>
      <c r="E93" s="33">
        <v>48907340</v>
      </c>
      <c r="F93" s="12">
        <v>0</v>
      </c>
      <c r="G93" s="13">
        <v>850953.13</v>
      </c>
      <c r="H93" s="13">
        <v>0</v>
      </c>
      <c r="I93" s="13">
        <v>0</v>
      </c>
      <c r="J93" s="13">
        <v>18834</v>
      </c>
      <c r="K93" s="14">
        <v>0</v>
      </c>
      <c r="L93" s="14">
        <f t="shared" si="5"/>
        <v>869787.13</v>
      </c>
      <c r="M93" s="13">
        <f>816925.33+484069.38</f>
        <v>1300994.71</v>
      </c>
      <c r="N93" s="13">
        <v>0</v>
      </c>
      <c r="O93" s="13">
        <v>0</v>
      </c>
      <c r="P93" s="13">
        <v>20658.666666666668</v>
      </c>
      <c r="Q93" s="13">
        <v>6031.33</v>
      </c>
      <c r="R93" s="13">
        <f t="shared" si="6"/>
        <v>1327684.7066666668</v>
      </c>
      <c r="S93" s="7">
        <f>1300994.71+138273.17</f>
        <v>1439267.88</v>
      </c>
      <c r="T93" s="7">
        <v>0</v>
      </c>
      <c r="U93" s="7">
        <v>0</v>
      </c>
      <c r="V93" s="7">
        <v>20658.666666666668</v>
      </c>
      <c r="W93" s="7">
        <f t="shared" si="7"/>
        <v>1459926.5466666666</v>
      </c>
      <c r="X93" s="8">
        <f>+L93+R93+W93</f>
        <v>3657398.3833333338</v>
      </c>
      <c r="Y93" s="7">
        <f>1370131.3+377690.88</f>
        <v>1747822.1800000002</v>
      </c>
      <c r="Z93" s="7">
        <v>0</v>
      </c>
      <c r="AA93" s="7">
        <v>0</v>
      </c>
      <c r="AB93" s="7">
        <v>22247</v>
      </c>
      <c r="AC93" s="7">
        <f t="shared" si="8"/>
        <v>1770069.1800000002</v>
      </c>
      <c r="AD93" s="7">
        <v>1439267.88</v>
      </c>
      <c r="AE93" s="7">
        <v>0</v>
      </c>
      <c r="AF93" s="7">
        <v>0</v>
      </c>
      <c r="AG93" s="7">
        <v>26690</v>
      </c>
      <c r="AH93" s="7">
        <f t="shared" si="9"/>
        <v>1465957.88</v>
      </c>
      <c r="AI93" s="8">
        <f>+F93+L93+R93+W93+AC93+AH93</f>
        <v>6893425.4433333343</v>
      </c>
    </row>
    <row r="94" spans="1:35">
      <c r="A94" s="9">
        <v>92</v>
      </c>
      <c r="B94" s="34" t="s">
        <v>308</v>
      </c>
      <c r="C94" s="34" t="s">
        <v>309</v>
      </c>
      <c r="D94" s="35" t="s">
        <v>310</v>
      </c>
      <c r="E94" s="33">
        <v>35356184</v>
      </c>
      <c r="F94" s="12"/>
      <c r="G94" s="13"/>
      <c r="H94" s="13"/>
      <c r="I94" s="13"/>
      <c r="J94" s="13"/>
      <c r="K94" s="14"/>
      <c r="L94" s="14"/>
      <c r="M94" s="13"/>
      <c r="N94" s="13"/>
      <c r="O94" s="13"/>
      <c r="P94" s="13"/>
      <c r="Q94" s="13"/>
      <c r="R94" s="13"/>
      <c r="S94" s="7"/>
      <c r="T94" s="7"/>
      <c r="U94" s="7"/>
      <c r="V94" s="7"/>
      <c r="W94" s="7"/>
      <c r="X94" s="8"/>
      <c r="Y94" s="7">
        <v>0</v>
      </c>
      <c r="Z94" s="7">
        <v>0</v>
      </c>
      <c r="AA94" s="7">
        <v>0</v>
      </c>
      <c r="AB94" s="7">
        <v>74156.800000000003</v>
      </c>
      <c r="AC94" s="7">
        <f t="shared" si="8"/>
        <v>74156.800000000003</v>
      </c>
      <c r="AD94" s="7">
        <v>0</v>
      </c>
      <c r="AE94" s="7">
        <v>0</v>
      </c>
      <c r="AF94" s="7">
        <v>0</v>
      </c>
      <c r="AG94" s="7">
        <v>74156.800000000003</v>
      </c>
      <c r="AH94" s="7">
        <f t="shared" si="9"/>
        <v>74156.800000000003</v>
      </c>
      <c r="AI94" s="8">
        <f>+F94+L94+R94+W94+AC94+AH94</f>
        <v>148313.60000000001</v>
      </c>
    </row>
    <row r="95" spans="1:35">
      <c r="A95" s="9">
        <v>93</v>
      </c>
      <c r="B95" s="34" t="s">
        <v>311</v>
      </c>
      <c r="C95" s="34" t="s">
        <v>312</v>
      </c>
      <c r="D95" s="35" t="s">
        <v>313</v>
      </c>
      <c r="E95" s="33">
        <v>36997659</v>
      </c>
      <c r="F95" s="12"/>
      <c r="G95" s="13"/>
      <c r="H95" s="13"/>
      <c r="I95" s="13"/>
      <c r="J95" s="13"/>
      <c r="K95" s="14"/>
      <c r="L95" s="14"/>
      <c r="M95" s="13"/>
      <c r="N95" s="13"/>
      <c r="O95" s="13"/>
      <c r="P95" s="13"/>
      <c r="Q95" s="13"/>
      <c r="R95" s="13"/>
      <c r="S95" s="7"/>
      <c r="T95" s="7"/>
      <c r="U95" s="7"/>
      <c r="V95" s="7"/>
      <c r="W95" s="7"/>
      <c r="X95" s="8"/>
      <c r="Y95" s="7">
        <v>0</v>
      </c>
      <c r="Z95" s="7">
        <v>0</v>
      </c>
      <c r="AA95" s="7">
        <v>0</v>
      </c>
      <c r="AB95" s="7">
        <v>37078.400000000001</v>
      </c>
      <c r="AC95" s="7">
        <f t="shared" si="8"/>
        <v>37078.400000000001</v>
      </c>
      <c r="AD95" s="7">
        <v>0</v>
      </c>
      <c r="AE95" s="7">
        <v>0</v>
      </c>
      <c r="AF95" s="7">
        <v>0</v>
      </c>
      <c r="AG95" s="7">
        <v>37078.400000000001</v>
      </c>
      <c r="AH95" s="7">
        <f t="shared" si="9"/>
        <v>37078.400000000001</v>
      </c>
      <c r="AI95" s="8">
        <f>+F95+L95+R95+W95+AC95+AH95</f>
        <v>74156.800000000003</v>
      </c>
    </row>
    <row r="96" spans="1:35">
      <c r="A96" s="5"/>
      <c r="B96" s="5"/>
      <c r="C96" s="26"/>
      <c r="D96" s="36" t="s">
        <v>314</v>
      </c>
      <c r="E96" s="37"/>
      <c r="F96" s="38">
        <f>SUM(F3:F95)</f>
        <v>3179868.6800000006</v>
      </c>
      <c r="G96" s="38">
        <f>SUM(G3:G95)</f>
        <v>198779034.12</v>
      </c>
      <c r="H96" s="38">
        <f>SUM(H3:H95)</f>
        <v>19856259.610000003</v>
      </c>
      <c r="I96" s="38">
        <f>SUM(I3:I95)</f>
        <v>1546749.9000000001</v>
      </c>
      <c r="J96" s="38">
        <f>SUM(J3:J95)</f>
        <v>37271331.030000016</v>
      </c>
      <c r="K96" s="38">
        <f>SUM(K3:K95)</f>
        <v>4680444.4000000004</v>
      </c>
      <c r="L96" s="38">
        <f>SUM(L3:L95)</f>
        <v>262133819.06000003</v>
      </c>
      <c r="M96" s="38">
        <f>SUM(M3:M95)</f>
        <v>204616191.39999998</v>
      </c>
      <c r="N96" s="38">
        <f>SUM(N3:N95)</f>
        <v>19858403.536666669</v>
      </c>
      <c r="O96" s="38">
        <f>SUM(O3:O95)</f>
        <v>1526007.86</v>
      </c>
      <c r="P96" s="38">
        <f>SUM(P3:P95)</f>
        <v>37098736.42666667</v>
      </c>
      <c r="Q96" s="38">
        <f>SUM(Q3:Q95)</f>
        <v>6499054.9699999997</v>
      </c>
      <c r="R96" s="38">
        <f>SUM(R3:R95)</f>
        <v>269598394.19333327</v>
      </c>
      <c r="S96" s="38">
        <f>SUM(S3:S95)</f>
        <v>209219006.54666665</v>
      </c>
      <c r="T96" s="38">
        <f>SUM(T3:T95)</f>
        <v>19858403.536666669</v>
      </c>
      <c r="U96" s="38">
        <f>SUM(U3:U95)</f>
        <v>1553844.86</v>
      </c>
      <c r="V96" s="38">
        <f>SUM(V3:V95)</f>
        <v>37185269.753333345</v>
      </c>
      <c r="W96" s="38">
        <f>SUM(W3:W95)</f>
        <v>267816524.69666669</v>
      </c>
      <c r="X96" s="38">
        <f>SUM(X3:X95)</f>
        <v>799548737.94999981</v>
      </c>
      <c r="Y96" s="38">
        <f>SUM(Y3:Y95)</f>
        <v>208219518.14333332</v>
      </c>
      <c r="Z96" s="38">
        <f>SUM(Z3:Z95)</f>
        <v>19775608.106666669</v>
      </c>
      <c r="AA96" s="38">
        <f>SUM(AA3:AA95)</f>
        <v>1573652.1300000001</v>
      </c>
      <c r="AB96" s="38">
        <f>SUM(AB3:AB95)</f>
        <v>37355141.536666676</v>
      </c>
      <c r="AC96" s="38">
        <f>SUM(AC3:AC95)</f>
        <v>266923919.91666675</v>
      </c>
      <c r="AD96" s="38">
        <f>SUM(AD3:AD95)</f>
        <v>199742126.87366292</v>
      </c>
      <c r="AE96" s="38">
        <f>SUM(AE3:AE95)</f>
        <v>19775608.110725001</v>
      </c>
      <c r="AF96" s="38">
        <f>SUM(AF3:AF95)</f>
        <v>1597828.68</v>
      </c>
      <c r="AG96" s="38">
        <f>SUM(AG3:AG95)</f>
        <v>37399287.536666676</v>
      </c>
      <c r="AH96" s="38">
        <f>SUM(AH3:AH95)</f>
        <v>258514851.20105463</v>
      </c>
      <c r="AI96" s="38">
        <f>SUM(AI3:AI95)</f>
        <v>1328167377.7477212</v>
      </c>
    </row>
    <row r="97" spans="1:35">
      <c r="A97" s="39"/>
      <c r="B97" s="39"/>
      <c r="C97" s="40"/>
      <c r="D97" s="41"/>
      <c r="E97" s="42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35">
      <c r="A98" s="39"/>
      <c r="B98" s="39"/>
      <c r="C98" s="40"/>
      <c r="D98" s="41"/>
      <c r="E98" s="42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</row>
    <row r="99" spans="1:35">
      <c r="A99" s="39"/>
      <c r="B99" s="39"/>
      <c r="C99" s="40"/>
      <c r="D99" s="41"/>
      <c r="E99" s="42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</row>
    <row r="100" spans="1:35">
      <c r="A100" s="39"/>
      <c r="B100" s="39"/>
      <c r="C100" s="40"/>
      <c r="D100" s="41"/>
      <c r="E100" s="42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</row>
    <row r="101" spans="1:35">
      <c r="A101" s="39"/>
      <c r="B101" s="39"/>
      <c r="C101" s="40"/>
      <c r="D101" s="41"/>
      <c r="E101" s="42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</row>
    <row r="102" spans="1:35">
      <c r="A102" s="39"/>
      <c r="B102" s="39"/>
      <c r="C102" s="40"/>
      <c r="D102" s="41"/>
      <c r="E102" s="42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</row>
    <row r="103" spans="1:35">
      <c r="A103" s="39"/>
      <c r="B103" s="39"/>
      <c r="C103" s="40"/>
      <c r="D103" s="41"/>
      <c r="E103" s="42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</row>
    <row r="104" spans="1:35">
      <c r="A104" s="39"/>
      <c r="B104" s="39"/>
      <c r="C104" s="40"/>
      <c r="D104" s="41"/>
      <c r="E104" s="42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</row>
    <row r="105" spans="1:35">
      <c r="A105" s="39"/>
      <c r="B105" s="39"/>
      <c r="C105" s="40"/>
      <c r="D105" s="41"/>
      <c r="E105" s="42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</row>
    <row r="106" spans="1:35">
      <c r="A106" s="39"/>
      <c r="B106" s="39"/>
      <c r="C106" s="40"/>
      <c r="D106" s="41"/>
      <c r="E106" s="42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</row>
    <row r="107" spans="1:35">
      <c r="A107" s="39"/>
      <c r="B107" s="39"/>
      <c r="C107" s="40"/>
      <c r="D107" s="41"/>
      <c r="E107" s="42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</row>
    <row r="108" spans="1:35">
      <c r="A108" s="39"/>
      <c r="B108" s="39"/>
      <c r="C108" s="40"/>
      <c r="D108" s="41"/>
      <c r="E108" s="42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</row>
  </sheetData>
  <autoFilter ref="A2:R108">
    <filterColumn colId="10"/>
    <filterColumn colId="16"/>
  </autoFilter>
  <pageMargins left="0.19685039370078741" right="0.19685039370078741" top="0.15748031496062992" bottom="0.15748031496062992" header="0.31496062992125984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30.04.2024 ALOCARE MAI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2024-05-08T13:37:07Z</dcterms:modified>
</cp:coreProperties>
</file>